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'Лист1'!$A$1:$N$219</definedName>
  </definedNames>
  <calcPr fullCalcOnLoad="1"/>
</workbook>
</file>

<file path=xl/sharedStrings.xml><?xml version="1.0" encoding="utf-8"?>
<sst xmlns="http://schemas.openxmlformats.org/spreadsheetml/2006/main" count="529" uniqueCount="380">
  <si>
    <t>(тис.грн.)</t>
  </si>
  <si>
    <t>Код програмної класифіка-ції видатків та кредитува-ння місцевих бюджетів</t>
  </si>
  <si>
    <t>Код ТПКВКМБ /
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</si>
  <si>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</si>
  <si>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</si>
  <si>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Загальний фонд</t>
  </si>
  <si>
    <t>Спеціальний фонд</t>
  </si>
  <si>
    <t xml:space="preserve">           Міські програми:</t>
  </si>
  <si>
    <t>0300000</t>
  </si>
  <si>
    <t>Виконавчий комітет Южноукраїнської міської ради</t>
  </si>
  <si>
    <t>0310000</t>
  </si>
  <si>
    <t xml:space="preserve">Міська програма інформаційної підтримки розвитку міста та діяльності органів місцевого самоврядування на 2017-2018 роки, всього в тому числі за напрямами: </t>
  </si>
  <si>
    <t>0310180</t>
  </si>
  <si>
    <t>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</si>
  <si>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</si>
  <si>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</si>
  <si>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- висвітлення діяльності  міської ради через засоби масової інформації</t>
  </si>
  <si>
    <t>0317210</t>
  </si>
  <si>
    <t>7210</t>
  </si>
  <si>
    <t>0830</t>
  </si>
  <si>
    <t xml:space="preserve">Підтримка засобів масової інформації </t>
  </si>
  <si>
    <t>0317214</t>
  </si>
  <si>
    <t>7214</t>
  </si>
  <si>
    <t>Підтримка електронних та інших засобів масової інформації, реалізація заходів у галузі «Засоби масової інформації» та моніторинг інформаційного середовища</t>
  </si>
  <si>
    <t>підтримка  комунальної установи "Інформаційне агенство "Контакт" (одержувач бюджетних коштів -  комунальна установа "Інформаційне агентство "Контакт" )</t>
  </si>
  <si>
    <t>0318600</t>
  </si>
  <si>
    <t>8600</t>
  </si>
  <si>
    <t>Інші видатки</t>
  </si>
  <si>
    <t>0318601</t>
  </si>
  <si>
    <t>8601</t>
  </si>
  <si>
    <t>0133</t>
  </si>
  <si>
    <r>
      <t xml:space="preserve">Програма "Наше місто" на 2015-2019 роки </t>
    </r>
    <r>
      <rPr>
        <sz val="12"/>
        <rFont val="Times New Roman"/>
        <family val="1"/>
      </rPr>
      <t>в частині сплати членських внесків до Асоціації міст України  та  Асоціації  енергоефективних міст України, придбання грамот, листівок, подарунків, квітів, пільг Почесним громадянам міста</t>
    </r>
  </si>
  <si>
    <t>0318602</t>
  </si>
  <si>
    <t>8602</t>
  </si>
  <si>
    <r>
      <rPr>
        <b/>
        <sz val="12"/>
        <rFont val="Times New Roman"/>
        <family val="1"/>
      </rPr>
      <t>Міська Програма щодо організації мобілізаційної роботи в місті Южноукраїнську на 2014-2017 роки</t>
    </r>
    <r>
      <rPr>
        <sz val="12"/>
        <rFont val="Times New Roman"/>
        <family val="1"/>
      </rPr>
      <t> в частині видатків на придбання ПММ для забезпечення проведення мобілізаційної підготовки проходження медоглядів, навчальних зборів</t>
    </r>
  </si>
  <si>
    <t>0316310</t>
  </si>
  <si>
    <t>6310</t>
  </si>
  <si>
    <t>0490</t>
  </si>
  <si>
    <r>
      <t xml:space="preserve">Програма Капітального будівництва об"єктів житлово-комунального господарства  і соціальної інфраструктури м.Южноукраїнську на 2016-2020 роки </t>
    </r>
    <r>
      <rPr>
        <sz val="12"/>
        <rFont val="Times New Roman"/>
        <family val="1"/>
      </rPr>
      <t xml:space="preserve">в частині коригування  містобудівної документації - генерального плану міста Южноукраїнська </t>
    </r>
  </si>
  <si>
    <t>Разом:</t>
  </si>
  <si>
    <t>1000000</t>
  </si>
  <si>
    <t>Управління освіти Южноукраїнської міської ради</t>
  </si>
  <si>
    <t>1100000</t>
  </si>
  <si>
    <t>1011220</t>
  </si>
  <si>
    <t>1220</t>
  </si>
  <si>
    <t>0990</t>
  </si>
  <si>
    <t>Інші освітні програми</t>
  </si>
  <si>
    <t>1221</t>
  </si>
  <si>
    <t>Програма розвитку освіти в м.Южноукраїнську  на 2016-2020 роки, всього в тому числі в розрізі напрямів:</t>
  </si>
  <si>
    <t>Виявлення та підтримка обдарованих дітей (стипендія міського голови), стимулювання дітей за результатами конкурсів, стималювання обдарованих дітей (за результатами року)</t>
  </si>
  <si>
    <t>Разом</t>
  </si>
  <si>
    <t>Южноукраїнський міський Центр соціальних служб для сім*ї, дітей та молоді</t>
  </si>
  <si>
    <t>3132</t>
  </si>
  <si>
    <t>1040</t>
  </si>
  <si>
    <t>Програми і заходи центрів соціальних служб для сім'ї, дітей та молоді</t>
  </si>
  <si>
    <t>Комплексна програма  "Молоде покоління  м.Южноукраїнська" на 2016-2020 роки, разом в тому числі в розрізі напрямів:</t>
  </si>
  <si>
    <t>проведення загальноміських заходів (День сім*ї, День матері, День захисту дітей, хіп - хоп фестиваль та ін.)</t>
  </si>
  <si>
    <t>1500000</t>
  </si>
  <si>
    <t>Управління соціального захисту населення, охорони здоров*я та праці Южноукраїнської міської ради</t>
  </si>
  <si>
    <t>1510000</t>
  </si>
  <si>
    <t>1512210</t>
  </si>
  <si>
    <t>2210</t>
  </si>
  <si>
    <t>Програми і централізовані заходи у галузі охорони здоров'я</t>
  </si>
  <si>
    <t>1512211</t>
  </si>
  <si>
    <t>2211</t>
  </si>
  <si>
    <t>0740</t>
  </si>
  <si>
    <t>Програма і централізовані заходи з імунопрофілактики</t>
  </si>
  <si>
    <r>
      <rPr>
        <b/>
        <sz val="12"/>
        <rFont val="Times New Roman"/>
        <family val="1"/>
      </rPr>
      <t>Міська програма імунопрофілактики та захисту населення від інфікційних  хвороб на 2016-2022 роки</t>
    </r>
    <r>
      <rPr>
        <sz val="12"/>
        <rFont val="Times New Roman"/>
        <family val="1"/>
      </rPr>
      <t xml:space="preserve">  в частині забезпечення лікарськими засобами та медпрепаратами для захисту населення від інфекційних хвороб</t>
    </r>
  </si>
  <si>
    <t>1512212</t>
  </si>
  <si>
    <t>2212</t>
  </si>
  <si>
    <t>0763</t>
  </si>
  <si>
    <t>Програма і централізовані заходи боротьби з туберкульозом</t>
  </si>
  <si>
    <r>
      <rPr>
        <b/>
        <sz val="12"/>
        <rFont val="Times New Roman"/>
        <family val="1"/>
      </rPr>
      <t>Соціальна програма протидії  захворюванню на туберкульоз на 2014 - 2017 роки</t>
    </r>
    <r>
      <rPr>
        <sz val="12"/>
        <rFont val="Times New Roman"/>
        <family val="1"/>
      </rPr>
      <t xml:space="preserve"> всього, в т.ч. </t>
    </r>
  </si>
  <si>
    <t xml:space="preserve">матеріальний супровід хворих до місця лікування та в зворотньому шляху; </t>
  </si>
  <si>
    <t>придбання лікарських засобів для проведення хіміопрофілактики туберкульору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</si>
  <si>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>придбання харчових пайків для хворих, які не переривають лікуванн</t>
  </si>
  <si>
    <t>1512213</t>
  </si>
  <si>
    <t>2213</t>
  </si>
  <si>
    <t>Програма і централізовані заходи профілактики ВІЛ-інфекції/СНІДу</t>
  </si>
  <si>
    <r>
      <rPr>
        <b/>
        <sz val="12"/>
        <rFont val="Times New Roman"/>
        <family val="1"/>
      </rPr>
      <t>Соціальна програма  протидії ВІЛ- інфекції / СНІДу  на 2014-2019 р.р</t>
    </r>
    <r>
      <rPr>
        <sz val="12"/>
        <rFont val="Times New Roman"/>
        <family val="1"/>
      </rPr>
      <t>. 'в частині соціального  супроводу  дітей -сиріт та дітей позбавлених батьківського піклування, хворих на ВІЛ-інфекцію / СНІД (харчування дітей віком  до 2-х років)</t>
    </r>
  </si>
  <si>
    <t>1512214</t>
  </si>
  <si>
    <t>2214</t>
  </si>
  <si>
    <t>Забезпечення централізованих заходів з лікування хворих на цукровий та нецукровий діабет</t>
  </si>
  <si>
    <r>
      <rPr>
        <b/>
        <sz val="12"/>
        <rFont val="Times New Roman"/>
        <family val="1"/>
      </rPr>
      <t>Міська Цільова програма "Цукровий діабет" на 2017-2020 р.р</t>
    </r>
    <r>
      <rPr>
        <sz val="12"/>
        <rFont val="Times New Roman"/>
        <family val="1"/>
      </rPr>
      <t xml:space="preserve">. в частині забезпечення хворих лікарськими засобами та виробами медичного призначення, таблетованими цукрознижуючими засобами </t>
    </r>
  </si>
  <si>
    <t>1512215</t>
  </si>
  <si>
    <t>2215</t>
  </si>
  <si>
    <t>Централізовані заходи з лікування онкологічних хворих</t>
  </si>
  <si>
    <r>
      <t xml:space="preserve">Міська програма боротьби з онкологічними захворюваннями в м.Южноукраїнську на 2017 - 2020 роки </t>
    </r>
    <r>
      <rPr>
        <sz val="12"/>
        <rFont val="Times New Roman"/>
        <family val="1"/>
      </rPr>
      <t>в частині надання матеріальної допомоги хворим на лікування</t>
    </r>
  </si>
  <si>
    <t>1512220</t>
  </si>
  <si>
    <t>2220</t>
  </si>
  <si>
    <t>Інші заходи в галузі охорони здоров’я</t>
  </si>
  <si>
    <t>1512221</t>
  </si>
  <si>
    <t>1512222</t>
  </si>
  <si>
    <r>
      <t xml:space="preserve">Програма  запобігання та лікування  серцево-судинних та судинно-мозкових захворювань на 2015-2020 р.р. </t>
    </r>
    <r>
      <rPr>
        <sz val="12"/>
        <rFont val="Times New Roman"/>
        <family val="1"/>
      </rPr>
      <t>в частині  безкоштовного  забезпечення лікарськими засобами  хворих, які перенесли гострий інфаркт міокарду (перші шість місяців) та які мають протезування клапанів серця</t>
    </r>
  </si>
  <si>
    <t>1512223</t>
  </si>
  <si>
    <r>
      <rPr>
        <b/>
        <sz val="12"/>
        <rFont val="Times New Roman"/>
        <family val="1"/>
      </rPr>
      <t>Репродуктивне здоровя  населення міста Южноукраїнська  на 2016-2020 роки</t>
    </r>
    <r>
      <rPr>
        <sz val="12"/>
        <rFont val="Times New Roman"/>
        <family val="1"/>
      </rPr>
      <t xml:space="preserve"> в частині забезпечення продуктами дитячого харчування дітей перших двох років життя з малозабезпечених сімей та дитини, хворої на фенілкетонурію</t>
    </r>
  </si>
  <si>
    <t>2224</t>
  </si>
  <si>
    <r>
      <t xml:space="preserve">Програма реформування медичного обслуговування населення міста Южноукраїнська на 2013-2018 роки </t>
    </r>
    <r>
      <rPr>
        <sz val="12"/>
        <rFont val="Times New Roman"/>
        <family val="1"/>
      </rPr>
      <t xml:space="preserve">в частині оплати за навчання випускників закладів освіти міста на лікарів сімейної медицини.          </t>
    </r>
  </si>
  <si>
    <t>3240</t>
  </si>
  <si>
    <t>1050</t>
  </si>
  <si>
    <t>Організація та проведення громадських робіт</t>
  </si>
  <si>
    <r>
      <rPr>
        <b/>
        <sz val="12"/>
        <rFont val="Times New Roman"/>
        <family val="1"/>
      </rPr>
      <t>Програма зайнятості  населення міста Южноукраїнська на період  до 2017 року</t>
    </r>
    <r>
      <rPr>
        <sz val="12"/>
        <rFont val="Times New Roman"/>
        <family val="1"/>
      </rPr>
      <t xml:space="preserve"> в частині оплачуваних громадських робіт на умовах співфінансування з  Южноукраїнським міським центром зайнятості</t>
    </r>
  </si>
  <si>
    <t>3190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</si>
  <si>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</si>
  <si>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</si>
  <si>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3200</t>
  </si>
  <si>
    <t>Соціальний захист ветеранів війни та праці</t>
  </si>
  <si>
    <t>3201</t>
  </si>
  <si>
    <t>1030</t>
  </si>
  <si>
    <t>Інші видатки на соціальний захист ветеранів війни та праці</t>
  </si>
  <si>
    <t>надання одноразової матеріальної допомоги сім*ям загиблих учасників АТО, відшкодування проїзду до санаторію  в межах області, одноразова допомога учасникам АТО, які отримали поранення та знаходяться на стаціонарному лікуванні, одноразова матеріальна допомога демобілізованим учасникам АТО, одноразова мат. допомога сім*ям загиблих в АТО на санаторно - курортне лікування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</si>
  <si>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</si>
  <si>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організації "Воїни та ветерани антитерористичної операції" (одержувач коштів)</t>
  </si>
  <si>
    <r>
      <rPr>
        <b/>
        <sz val="12"/>
        <rFont val="Times New Roman"/>
        <family val="1"/>
      </rPr>
      <t>Комплексна  програма "Турбота" на 2013-2017 роки</t>
    </r>
    <r>
      <rPr>
        <sz val="12"/>
        <rFont val="Times New Roman"/>
        <family val="1"/>
      </rPr>
      <t>, всього, в тому числі в розрізі напрямів та заходів:</t>
    </r>
  </si>
  <si>
    <t>1513030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</si>
  <si>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</si>
  <si>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</si>
  <si>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</si>
  <si>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</si>
  <si>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</si>
  <si>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компенсація за пільговий проїзд  окремим категоріям громадян на приміських та дачних маршрутах автомобільним транспортом</t>
  </si>
  <si>
    <t>3037</t>
  </si>
  <si>
    <t>Компенсаційні виплати за пільговий проїзд окремих категорій громадян на залізничному транспорті</t>
  </si>
  <si>
    <t>компенсація за пільговий проїзд  окремим категоріям громадян залізничним транспортом</t>
  </si>
  <si>
    <t>3180</t>
  </si>
  <si>
    <t xml:space="preserve">Надання соціальних гарантій інвалідам, фізичним особам, які надають соціальні послуги громадянам похилого віку, інвалідам, дітям –інвалідам, хворим, які не здатні до самообслуговування і потребують сторонньої допомоги 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</si>
  <si>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</si>
  <si>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</si>
  <si>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</si>
  <si>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</si>
  <si>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компенсація фізичним особам, які надають соціальні послуги</t>
  </si>
  <si>
    <t>1513190</t>
  </si>
  <si>
    <t>компенсація вартості ЖКП учасникам бойових дій ВВВ, інвалідам по зору І та ІІ груп</t>
  </si>
  <si>
    <t>1513200</t>
  </si>
  <si>
    <t>1513201</t>
  </si>
  <si>
    <t>придбання санаторно - курортних путівок ветеранам війни, праці, інвалідам та УБД, безкоштовне зубопротезування ветеранів війни тапраці, заходи до свят, щомісячна та одноразова допомога інвалідам війни в Афганістані, членам сімей загиблих УБД в Афганістані, одноразові виплати до річниці визволення України, перемоги у 2-й світовій війні</t>
  </si>
  <si>
    <t>1513202</t>
  </si>
  <si>
    <t>3202</t>
  </si>
  <si>
    <t>одержувачі бюджетних коштів - громадські організації:  "Рада організації ветеранів війни, праці та військової служби";  "Спілка ветеранів Афганістану"; Товариство інвалідів;  Спілка "Союз-Чорнобиль"</t>
  </si>
  <si>
    <t>1513400</t>
  </si>
  <si>
    <t>3400</t>
  </si>
  <si>
    <t>1090</t>
  </si>
  <si>
    <t>Інші видатки на соціальний захист населення</t>
  </si>
  <si>
    <t>1513402</t>
  </si>
  <si>
    <t>3402</t>
  </si>
  <si>
    <t>забезпечення ліками ветеранів ВВВ, дітей - інвалідів, психічно хворих, інших пільговиків, придбання слухових апаратів, засобів реабілітації медичного призначення (памперси), послуги звязку, пільгова передплата газети Контакт, харчування малозабезпечених верств населення, медичний супровід дітей у відділенні соцреабілітації дітей - інвалідів, щомісячна стипендія особам старше 100 років,  соціально - педагогічна послуга "Університет третього віку", одноразова матеріальна допомога до Дня ліквідатора аварії на ЧАЕС, забезпечння інвалідів побутовою технікою</t>
  </si>
  <si>
    <t>Служба у справах дітей Южноукраїнської міської ради</t>
  </si>
  <si>
    <t>2013110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</si>
  <si>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</si>
  <si>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</si>
  <si>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</si>
  <si>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</si>
  <si>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Управління молоді, спорту та культури Южноукраїнської міської ради</t>
  </si>
  <si>
    <t>3140</t>
  </si>
  <si>
    <r>
      <rPr>
        <b/>
        <sz val="12"/>
        <rFont val="Times New Roman"/>
        <family val="1"/>
      </rPr>
      <t xml:space="preserve">Комплексна програма  "Молоде покоління  м.Южноукраїнська" на 2016-2020 роки, </t>
    </r>
    <r>
      <rPr>
        <sz val="12"/>
        <rFont val="Times New Roman"/>
        <family val="1"/>
      </rPr>
      <t>разом в тому числі в розрізі напрямів:</t>
    </r>
  </si>
  <si>
    <t>придбання новорічний подарунків дітям із соціальнонезахищених сімей, придбання ПММ для забезпечення військомату транспортом на період призовної кампанії</t>
  </si>
  <si>
    <t>проведення оплачуваних громадських робіт учнями загальноосвітніх закладів під час літніх канікул</t>
  </si>
  <si>
    <t>стипендія міського голови у галузі культури та спорту</t>
  </si>
  <si>
    <r>
      <rPr>
        <b/>
        <sz val="12"/>
        <rFont val="Times New Roman"/>
        <family val="1"/>
      </rPr>
      <t>Комплексна програма  розвитку культури, фізичної культури, спорту та туризму в місті Южноукраїнську на 2014-2018 роки</t>
    </r>
    <r>
      <rPr>
        <sz val="12"/>
        <rFont val="Times New Roman"/>
        <family val="1"/>
      </rPr>
      <t>,  всього в тому числі:</t>
    </r>
  </si>
  <si>
    <t>2414202</t>
  </si>
  <si>
    <t>4200</t>
  </si>
  <si>
    <t>0829</t>
  </si>
  <si>
    <t>Iншi культурно-освiтнi заклади та заходи</t>
  </si>
  <si>
    <t>організація та проведення заходів культурно - масового спрямування, придбання призів, квітів, подарунків, матеріалів для виготовлення декорацій, виготовлення символіки, атрибутики, оплата послуг артистів - 385,8 тис.грн., демонтаж та монтаж новорічної ялинки, придбання прикрас та ін. - 114,2 тис.грн. (одержувач коштів - КП СКГ)</t>
  </si>
  <si>
    <t>2415010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</si>
  <si>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</si>
  <si>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</si>
  <si>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</si>
  <si>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</si>
  <si>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спорту, придбання призів, спортивної форми, спортінвентарю та ін.</t>
  </si>
  <si>
    <t>5012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</si>
  <si>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</si>
  <si>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спорту, придбання призів, спортивної форми, спортінвентарю та ін.</t>
  </si>
  <si>
    <t>5060</t>
  </si>
  <si>
    <t>Проведення загальноміських заходів та змагань з фізичної культури, придбання призів, спортивної форми, спортінвентарю та ін.</t>
  </si>
  <si>
    <t>Управління житлово - комунального господарства та будівництва Южноукраїнської міської ради</t>
  </si>
  <si>
    <r>
      <rPr>
        <b/>
        <sz val="12"/>
        <rFont val="Times New Roman"/>
        <family val="1"/>
      </rPr>
      <t>Програма реформування і розвитку житлово-комунального господарства міста Южноукраїнська на 2016-2020 роки,</t>
    </r>
    <r>
      <rPr>
        <sz val="12"/>
        <rFont val="Times New Roman"/>
        <family val="1"/>
      </rPr>
      <t xml:space="preserve"> всього в тому числі в розрізі напрямів:</t>
    </r>
  </si>
  <si>
    <t xml:space="preserve">Забезпечення надійного та безперебійного функціонування житлово-експлуатаційного господарства </t>
  </si>
  <si>
    <t>із них:</t>
  </si>
  <si>
    <t xml:space="preserve"> - поточний ремонт підвальних приміщень та внутрішньобудинкових інженерних мереж (для розташування індівідуальних теплових пунктів) у житлових будинках 1-5 микрорайонів - одержувач комунальне підприємство "Житлово-експлуатаційне об"єднання")</t>
  </si>
  <si>
    <t xml:space="preserve"> - поточний ремонт під’їздів в житлових будинках  -  одержувач комунальне підприємство "Житлово-експлуатаційне об"єднання"</t>
  </si>
  <si>
    <t>4016020</t>
  </si>
  <si>
    <t>6020</t>
  </si>
  <si>
    <t>Капітальний ремонт об'єктів житлового господарства</t>
  </si>
  <si>
    <t>Капітальний ремонт житлового фонду</t>
  </si>
  <si>
    <t>4016050</t>
  </si>
  <si>
    <t>6050</t>
  </si>
  <si>
    <t>Фінансова підтримка об'єктів комунального господарства</t>
  </si>
  <si>
    <t>4016052</t>
  </si>
  <si>
    <t>6052</t>
  </si>
  <si>
    <t>0620</t>
  </si>
  <si>
    <t>Забезпечення функціонування водопровідно-каналізаційного господарства</t>
  </si>
  <si>
    <t>Благоустрій  міст, сіл, селищ</t>
  </si>
  <si>
    <t xml:space="preserve">придбання обладнання для дитячих ігрових та спортивних майданчиків на прибудинкових територіях - одержувач комунальне підприємство "Житлово-експлуатаційне об'єднання" </t>
  </si>
  <si>
    <t>Програма стабілізації та соціально-економічного розвитку територій</t>
  </si>
  <si>
    <r>
      <rPr>
        <b/>
        <sz val="12"/>
        <rFont val="Times New Roman"/>
        <family val="1"/>
      </rPr>
      <t>Програма Капітального будівництва об"єктів житлово-комунального господарства  і соціальної інфраструктури м.Южноукраїнську на 2016-2020 роки,</t>
    </r>
    <r>
      <rPr>
        <sz val="12"/>
        <rFont val="Times New Roman"/>
        <family val="1"/>
      </rPr>
      <t xml:space="preserve"> всього в розрізі напрямів: </t>
    </r>
  </si>
  <si>
    <t>4016310</t>
  </si>
  <si>
    <t>Реалізація заходів щодо інвестиційного розвитку територій</t>
  </si>
  <si>
    <t>4016060</t>
  </si>
  <si>
    <t>6060</t>
  </si>
  <si>
    <t>0609</t>
  </si>
  <si>
    <t>4016021</t>
  </si>
  <si>
    <t>6021</t>
  </si>
  <si>
    <t>0610</t>
  </si>
  <si>
    <t>4011010</t>
  </si>
  <si>
    <t>0910</t>
  </si>
  <si>
    <t>Дошкільна освiта</t>
  </si>
  <si>
    <t xml:space="preserve">укріплення аварійних груп  дитячого навчального закладу №8 по вул.Набережна Енергетиків,31, в тому числі розробка  проектно-кошторисної документації на капітальний ремонт 2-х аварійних груп </t>
  </si>
  <si>
    <t>розробка  проектно-кошторисної документації  на облаштування  лічильниками тепла дошкільних навчальних закладів</t>
  </si>
  <si>
    <t>4011020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</si>
  <si>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</si>
  <si>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</si>
  <si>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садком,інтернатом при школі), спеціалізованими школами, ліцеями, гімназіями, колегіумами</t>
  </si>
  <si>
    <t xml:space="preserve">розробка  проектно-кошторисної документації та проведення експертизи по капітальному ремонту   (заміна вікон) загальньоосвітніх  школ м. Южноукраїнська , в тому числі: ЗОШ №1  І-ІІІ ступенів імені Захисників вітчизни по бул. Курчатова, 8  - 3230,2 тис. грн.;    ЗОШ №3  І-ІІІ ступенів  по бул.Цвіточний,5 - 3469,8 тис. грн.;  </t>
  </si>
  <si>
    <t>розробка  проектно-кошторисної документації  на облаштування  лічильниками тепла загальноосвітніх шкіл та гімназії</t>
  </si>
  <si>
    <r>
      <rPr>
        <b/>
        <sz val="12"/>
        <rFont val="Times New Roman"/>
        <family val="1"/>
      </rPr>
      <t xml:space="preserve">Програма управління  майном комунальної форми власності  міста Южноукраїнська на 2015-2019 роки, </t>
    </r>
    <r>
      <rPr>
        <sz val="12"/>
        <rFont val="Times New Roman"/>
        <family val="1"/>
      </rPr>
      <t>всього, в тому числі в розрізі напрямів:</t>
    </r>
  </si>
  <si>
    <t>4017420</t>
  </si>
  <si>
    <t>7420</t>
  </si>
  <si>
    <r>
      <rPr>
        <b/>
        <sz val="12"/>
        <rFont val="Times New Roman"/>
        <family val="1"/>
      </rPr>
      <t>Програма енергозбереження в сфері житлово-комунального господарства м.Южноукраїнська на 2016-2020 роки</t>
    </r>
    <r>
      <rPr>
        <sz val="12"/>
        <rFont val="Times New Roman"/>
        <family val="1"/>
      </rPr>
      <t xml:space="preserve"> , всього в т.ч. розрізі напрямів: </t>
    </r>
  </si>
  <si>
    <t>Заміна світильників вуличного освітлення на енергозберігаючі (одержувач бюджетних коштів - комунальне підприємство "Служба комунального господарства")</t>
  </si>
  <si>
    <t xml:space="preserve">Програма стабілізації та соціально-економічного розвитку територій                                                                      </t>
  </si>
  <si>
    <t>Видатки, пов’язані із підготовкою об’єктів до приватизації</t>
  </si>
  <si>
    <r>
      <rPr>
        <b/>
        <sz val="12"/>
        <rFont val="Times New Roman"/>
        <family val="1"/>
      </rPr>
      <t>Програма поводження з твердими побутовими  відходами   на території міста Южноукраїнська на 2013 - 2020 роки</t>
    </r>
    <r>
      <rPr>
        <sz val="12"/>
        <rFont val="Times New Roman"/>
        <family val="1"/>
      </rPr>
      <t xml:space="preserve"> в частині </t>
    </r>
  </si>
  <si>
    <t>капітальний ремонт електричних мереж на полігоні твердих побутових відходів (одержувач бюджетних коштів - комунальне підприємство "Служба комунального господарства")</t>
  </si>
  <si>
    <t xml:space="preserve">Благоустрій  міст, сіл, селищ </t>
  </si>
  <si>
    <t>ветеренарні послуги та медикаменти (одержувач бюджетних коштів - комунальне підприємство "Служба комунального господарства")</t>
  </si>
  <si>
    <t>харчування тварин у притулку (одержувач бюджетних коштів - комунальне підприємство "Служба комунального господарства")</t>
  </si>
  <si>
    <t>6010</t>
  </si>
  <si>
    <t>Забезпечення надійного та безперебійного функціонування житлово-експлуатаційного господарства</t>
  </si>
  <si>
    <t>поточний ремонт під'їздів в житлових будинках, в яких створено об'єднання співвласників багатоквартирних будинків</t>
  </si>
  <si>
    <t>4016022</t>
  </si>
  <si>
    <t xml:space="preserve">Капітальний ремонт  житлового фонду об'єднань співвласників багатоквартирних будинків </t>
  </si>
  <si>
    <t>Реалізація заходів щодо інвестиційного розвитку території</t>
  </si>
  <si>
    <t>Управління екології, охорони навколишнього середовища та земельних відносин Южноукраїнської міської ради</t>
  </si>
  <si>
    <t>6017310</t>
  </si>
  <si>
    <t>7310</t>
  </si>
  <si>
    <t>0420</t>
  </si>
  <si>
    <t>Проведення заходів із землеустрою</t>
  </si>
  <si>
    <t>виготовлення документації із земельних питань (проект землеустрою, документація для земельних торгів, звіт з експертної оцінки)</t>
  </si>
  <si>
    <t>придбання земельних ділянок для суспільних потреб (міський цвінтар)(одержувач бюджетних коштів - комунальне підприємство "Служба комунального господарства")</t>
  </si>
  <si>
    <t>9110</t>
  </si>
  <si>
    <t>0511</t>
  </si>
  <si>
    <t>Управління з питань надзвичайних ситуацій та взаємодії з правоохоронними органами Южноукраїнської міської ради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</si>
  <si>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</si>
  <si>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</si>
  <si>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</si>
  <si>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 xml:space="preserve">Цільова  програма захисту населення і територій від надзвичайних ситуацій техногенного та природного  характеру  на 2014-2017 роки </t>
    </r>
    <r>
      <rPr>
        <sz val="12"/>
        <rFont val="Times New Roman"/>
        <family val="1"/>
      </rPr>
      <t xml:space="preserve"> вчастині експлуатаційно - технічного обслуговування та ремонту системи оповіщення</t>
    </r>
  </si>
  <si>
    <t>Фінансове управління Южноукраїнської міської ради</t>
  </si>
  <si>
    <t>7518599</t>
  </si>
  <si>
    <t>ВСЬОГО</t>
  </si>
  <si>
    <t>2413143</t>
  </si>
  <si>
    <t>3143</t>
  </si>
  <si>
    <t xml:space="preserve">Реалізація державної політики у молодіжній сфері </t>
  </si>
  <si>
    <t>Інші зазоди молодіжної політики(міська комплексна програма "Молоде покоління міста Южноукраїнська" на 2016-2020 роки )</t>
  </si>
  <si>
    <t>Інші заходи з розвитку фізичної культури та спорту</t>
  </si>
  <si>
    <t>Забезпечення діяльності місцевих центрів фізичного здоро*я населення "Спорт для всіх" та проведення фізкультурно - масових заходів серед населення регіону (програма розвитку культури, фізичної культури, спорту та туризму в м.Южноукраїнську на 2014-2018 роки )</t>
  </si>
  <si>
    <t>2415061</t>
  </si>
  <si>
    <t>5061</t>
  </si>
  <si>
    <t xml:space="preserve"> улаштування господарських майданчиків для подальшого для подальшого становлення конструкцій для роздільного сортування сміття - одержувач бюджетних коштів - комунальне підприємство "Житлово-експлуатаційне об"еднання")</t>
  </si>
  <si>
    <t xml:space="preserve"> ямковий ремонт внутрішньо квартальних проїздів - одержувач бюджетних коштів - комунальне підприємство "Житлово-експлуатаційне об"еднання"</t>
  </si>
  <si>
    <t xml:space="preserve"> придбання та встановлення програмного забезпечення для комунальної системи комерційно – технологічної диспетчеризації, розроблення автоматизованої системи обліку комунальних платежів - одержувач бюджетних коштів - комунальне підприємство "Теплопостачання та водо-каналізаційне господарство")</t>
  </si>
  <si>
    <t xml:space="preserve"> реалізація заходів щодо інвестиційного розвитку територій </t>
  </si>
  <si>
    <t>капітальний  ремонт  сходів  на перехресті проспекту Соборності та проспекту Незалежності з влаштуванням пандусу</t>
  </si>
  <si>
    <t xml:space="preserve"> улаштування поручнів біля та в під’їздах ж/будинків </t>
  </si>
  <si>
    <t xml:space="preserve"> - поточний ремонт гуртожитку №1 під квартири</t>
  </si>
  <si>
    <t>придбання механічних  граблей для каналізаційної насосної станції  - 2 (КНС-2) одержувач бюджетних коштів - комунальне підприємство "Теплопостачання та водо-каналізаційне господарство"</t>
  </si>
  <si>
    <t xml:space="preserve">придбання установки для нанесення горизонтальної розмітки - одержувач комунальне підприємстве "Служба комунального господарства"  </t>
  </si>
  <si>
    <t xml:space="preserve"> електроенергія вуличного освітлення міста та зовнішнього освітлення міського цвинтаря - одержувач  комунальне підприємстве "Служба комунального господарства"  </t>
  </si>
  <si>
    <t>Впорядкування (планування) грунту діючого полігону твердих побутових відходів (одержувач бюджетних коштів - комунальне підприємство "Служба комунального господарства")</t>
  </si>
  <si>
    <t>капітальний ремонт внутрішньобудинкових інженерних мереж житлових будинків, в яких створено об'єднання співвласників багатоквартирних будинків, за відповідними адресами</t>
  </si>
  <si>
    <t xml:space="preserve">капітальний ремонт ліфтів житлових будинків, в яких створено об'єднання співвласників багатоквартирних будинків, за відповідними адресами </t>
  </si>
  <si>
    <t xml:space="preserve">реконструкція внутрішньобудинкових електричних мереж житлового будинку за адресою вул.Дружби Народів, 52  </t>
  </si>
  <si>
    <t>реконструкція внутрішньобудинкових електричних мереж житлового будинку за адресою вул. Дружби Народів, 56</t>
  </si>
  <si>
    <t>Міська програма розвитку земельних відносин на  2017 - 2021  рр., всього, в т.ч.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</si>
  <si>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</rPr>
      <t>в частині видатків на виконання депутатами міської ради доручень виборців</t>
    </r>
  </si>
  <si>
    <t>Охорона та раціональне використання природних ресурсів</t>
  </si>
  <si>
    <t xml:space="preserve">обслуговування  об"ектів благоустрою міста- одержувач бюджетних коштів - комунальне підприємство "Служба комунального господарства"  </t>
  </si>
  <si>
    <t>фінансова допомога комунальному підприємству "Теплопостачання та водо-каналізаційне господарство" на погашення кредиторської заборгованості за спожиту електроенергію -одержувач бюджетних коштів - комунальному підприємству "Теплопостачання та водо-каналізаційне господарство"</t>
  </si>
  <si>
    <r>
      <rPr>
        <b/>
        <sz val="12"/>
        <rFont val="Times New Roman"/>
        <family val="1"/>
      </rPr>
      <t>Програма приватизації об"єктів, що належать до комунальної власності територіальної громади міста Южноукраїнська на 2015-2017 роки</t>
    </r>
  </si>
  <si>
    <r>
      <rPr>
        <b/>
        <sz val="12"/>
        <rFont val="Times New Roman"/>
        <family val="1"/>
      </rPr>
      <t>Програма  охорони тваринного світу та регулювання чисельності бродячих тварин в місті  Южноукраїнську на 2017-2021 рок</t>
    </r>
    <r>
      <rPr>
        <sz val="12"/>
        <rFont val="Times New Roman"/>
        <family val="1"/>
      </rPr>
      <t>и, всього в т.ч. розрізі напрямів</t>
    </r>
  </si>
  <si>
    <t>6022</t>
  </si>
  <si>
    <r>
      <t xml:space="preserve">Програма  розвитку донорства крові  та її компонентів на 2017-2021 р.р. </t>
    </r>
    <r>
      <rPr>
        <sz val="12"/>
        <rFont val="Times New Roman"/>
        <family val="1"/>
      </rPr>
      <t>в частині виплати компенсації на харчування донорів</t>
    </r>
  </si>
  <si>
    <t xml:space="preserve">Соціальна програма підтримки учасииків АТО та членів їх сімей  на 2016-2020 рік всього, в т.ч. </t>
  </si>
  <si>
    <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</rPr>
      <t xml:space="preserve"> в частині проведеня заходів, виготовлення агітаційного матеріалу</t>
    </r>
  </si>
  <si>
    <t>Найменування міської  програми та її напрями (заходи)</t>
  </si>
  <si>
    <t>затверджено на 2017 рік</t>
  </si>
  <si>
    <t>затверджено на відповідний період</t>
  </si>
  <si>
    <t>відсоток виконання до річного плану, %</t>
  </si>
  <si>
    <t>придбання матеріалів для проведення конкурсів</t>
  </si>
  <si>
    <t xml:space="preserve"> премія міського голови "Кращий освітянин року"</t>
  </si>
  <si>
    <t>проведення конкурсу "Вчитель року" та конкурсу  творчих проектів "Влада- це я"</t>
  </si>
  <si>
    <t xml:space="preserve"> - капітальний ремонт житлового фонду в т.ч. одержувач комунальне підприємство "Житлово-експлуатаційне об"єднання" - 1200,0 тис. грн.</t>
  </si>
  <si>
    <r>
      <t xml:space="preserve">Міська програма підтримки об'єднання співвласників багатоквартирних будинків на  2016-2018 рр. , </t>
    </r>
    <r>
      <rPr>
        <sz val="12"/>
        <rFont val="Times New Roman CYR"/>
        <family val="0"/>
      </rPr>
      <t>всього в т.ч. розрізі напрямів</t>
    </r>
  </si>
  <si>
    <t xml:space="preserve">капітальний ремонт   (заміна вікон) загальньоосвітньої  школи №1  І-ІІІ ступенів імені Захисників вітчизни по бул. Курчатова, 8 ;     </t>
  </si>
  <si>
    <t>капітальний ремонт   (заміна вікон) загальньоосвітньої  школи №3  І-ІІІ ступенів  по бул.Цвіточний,5</t>
  </si>
  <si>
    <t xml:space="preserve">розробка  проектно-кошторисної документації та капітальний ремонт 2-х аварійних груп </t>
  </si>
  <si>
    <t xml:space="preserve">укріплення аварійних груп  дитячого навчального закладу №8 по вул.Набережна Енергетиків,31, </t>
  </si>
  <si>
    <t xml:space="preserve">придбання  грамот, листівок, подарунків, квітів, тощо </t>
  </si>
  <si>
    <t xml:space="preserve">сплата членських внесків до Асоціації міст України  та  Асоціації  енергоефективних міст України, </t>
  </si>
  <si>
    <t>проведення заходів (харчування)</t>
  </si>
  <si>
    <t>пільги почесним громадянам міста</t>
  </si>
  <si>
    <t>компенсація вартості житлово - комунальних послуг</t>
  </si>
  <si>
    <t xml:space="preserve">    - виготовлення пам"яток  для ознайомлення  мешканців  житлових будинків міста з інформацією щодо реформування основних напрямків житлово-комунального господарства</t>
  </si>
  <si>
    <t>Поточний ремонт покрівлі виробничої бази на вул. Набережна Енергетиків,30</t>
  </si>
  <si>
    <t xml:space="preserve">поточний ремонт об’єктів благоустрою міста- одержувач бюджетних коштів - комунальне підприємство "Служба комунального господарства"  </t>
  </si>
  <si>
    <t>касові видатки  станом на 01.04.2017</t>
  </si>
  <si>
    <t>вивізення сміття з несанкціонованих звалищ в районі "Бранденбурга" та вул.Набережна Енергетиків (спуск до міського пляжу)- одержувач бюджетних коштів - комунальне підприємство "Служба комунального господарства"</t>
  </si>
  <si>
    <t>Благоустрій міст, сіл, селищ</t>
  </si>
  <si>
    <t xml:space="preserve">проведення інвентарізації земель та виготовлення правовстановлюючих документів на земельні ділянки комунальної форми власності комунального підприємства "Служба комунального господарства" </t>
  </si>
  <si>
    <r>
      <rPr>
        <b/>
        <sz val="12"/>
        <rFont val="Times New Roman Cyr"/>
        <family val="0"/>
      </rPr>
      <t>Програма охорони  довкілля та раціонального природокористування міста Южноукраїнська на 2016-2020 роки</t>
    </r>
    <r>
      <rPr>
        <sz val="12"/>
        <rFont val="Times New Roman CYR"/>
        <family val="0"/>
      </rPr>
      <t xml:space="preserve"> в частині </t>
    </r>
  </si>
  <si>
    <t>видалення сухостійних дерев, кронування, обрізка сухого гілля, тощо</t>
  </si>
  <si>
    <t xml:space="preserve"> поточний ремонт приміщень  гуртожитку №3 за адресою вул. Миру,9</t>
  </si>
  <si>
    <t>поточний ремонт квартири комунальної  форми власності  № 73 в житловому будинку  по прт.Незалежності,5</t>
  </si>
  <si>
    <t xml:space="preserve">    поточний ремонт квартири комунальної  форми власності  № 74  в житловому будинку  по прт.Незалежності,5</t>
  </si>
  <si>
    <t>9181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</si>
  <si>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</si>
  <si>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поточного ремонту приміщень гуртожитку № 3 за адресою вул. Миру, 9 за рахунок залишку коштів Цільового фонду Южноукраїнської міської ради для вирішення питань розвитку інфраструктури міста станом на 01.01.2017р.</t>
  </si>
  <si>
    <t>4016051</t>
  </si>
  <si>
    <t>6051</t>
  </si>
  <si>
    <t xml:space="preserve">Забезпечення функціонування теплових мереж </t>
  </si>
  <si>
    <t xml:space="preserve"> розробка проектно-кошторисної документації та проведення експертизи по капітальному ремонту трубопроводів теплових мереж  від МК-24 до МК-26 б по пр-т. Незалежності м. Южноукраїнська Миколаївської області </t>
  </si>
  <si>
    <t xml:space="preserve"> придбання повірочних пролівних  установок: стаціонарної АС-25 та переносної  АС-П</t>
  </si>
  <si>
    <t>проведення санітарно-хімічних та бактеріологічних досліджень питної води</t>
  </si>
  <si>
    <t>Програма "Питна вода  міста  Южноукраїнська на 2007-2020 роки"</t>
  </si>
  <si>
    <t xml:space="preserve">забезпечення захисту від надзвичайних ситуацій  та подій техногенного, природного та соціального характеру на адміністративній території міста (фінансування  заходів із запобігання та ліквідації), а саме технічне обстеження та розробка проектно-кошторисної документації (за необхідності)  з відновлення несучої спроможності конструктиву стінових панелей та плит перекриття  під’їзду №7  житлового будинку за адресою прт.Незалежності,20 після пожежі </t>
  </si>
  <si>
    <t xml:space="preserve">Цільова  програма захисту населення і територій від надзвичайних ситуацій техногенного та природного  характеру  на 2014-2017 роки  </t>
  </si>
  <si>
    <t>Видавнича діяльність</t>
  </si>
  <si>
    <t>3031</t>
  </si>
  <si>
    <t>3033</t>
  </si>
  <si>
    <t>3034</t>
  </si>
  <si>
    <t>придбання сан-курортних путівок ВВВ та праці</t>
  </si>
  <si>
    <t>відшкодування вартості проїзду постраждалим внаслідок ЧАЕС</t>
  </si>
  <si>
    <t xml:space="preserve">пільги на абонплату за користування телефоном окремим категоріям громадян </t>
  </si>
  <si>
    <t>Поточний ремонт пішохідних доріжок на прибудинкових територіях - комунальне підприємство "Житлово-експлуатаційне об"еднання"</t>
  </si>
  <si>
    <t>Поточний ремонт сходів на дитячому майданчику пр. Незалежності,24 - комунальне підприємство "Житлово-експлуатаційне об"еднання"</t>
  </si>
  <si>
    <t>Придбання двох одиниць фрезерних машин типу HONKER</t>
  </si>
  <si>
    <t>Придбання навісного обладнання (фрези дорожньої) для проведення ямкового ремонту покриття доріг</t>
  </si>
  <si>
    <t>Розроблення, придбання та встановлення програмного забезпечення автоматизованої системи обліку комунальних платежів</t>
  </si>
  <si>
    <t xml:space="preserve">придбання снігоприбиральної техніки   - одержувач комунальне підприємство "Житлово-експлуатаційне об'єднання" </t>
  </si>
  <si>
    <t>Капітальний ремонт приміщень для розміщення лабораторії по повірці приладів споживання води та тепла за адресою вул. Дружби Народів,23</t>
  </si>
  <si>
    <t>Капітальний ремонт покрівлі адміністративно-виробничої будівлі по вул. Дружби Народів,23</t>
  </si>
  <si>
    <t xml:space="preserve">Зарезервований ресурс на стабілізацію фінансового стану КП ТВКГ (до моменту позитивного вирішення щодо порушеного кредитором впровадження справи про банкрутство) 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</si>
  <si>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паливно-мастильних матеріалів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</si>
  <si>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матеріалів для ремонту мереж, КНС, ТРП та придбання витратних матеріалів для забезпечення роботи комп"ютерної техніки підприємства</t>
  </si>
  <si>
    <t>Фінансова допомога КП "Критий ринок" (оплата заборгованості по земельному податку, комунальним послугам, електроенергії)</t>
  </si>
  <si>
    <t>Програма розвитку дорожнього руху та його безпеки в місті Южноукраїнську на 2013-2017 роки</t>
  </si>
  <si>
    <t>Поточний ремонт металевої огорожі вздовж виробничо-технічного комплексу "Берізка"</t>
  </si>
  <si>
    <t>всього, в т.ч. в розрізі об"ектів: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</si>
  <si>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</rPr>
  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</t>
    </r>
  </si>
  <si>
    <t>3403</t>
  </si>
  <si>
    <t>1513403</t>
  </si>
  <si>
    <t>Міська комплексна програма "Профілактика злочинності та вдосконалення системи захисту конституційних прав і свобод громадян в місті Южноукраїнську на 2017-2021 роки</t>
  </si>
  <si>
    <t>6717101</t>
  </si>
  <si>
    <t>7101</t>
  </si>
  <si>
    <t>0380</t>
  </si>
  <si>
    <t xml:space="preserve">Інші правоохоронні заходи і заклади </t>
  </si>
  <si>
    <t xml:space="preserve">надання матеріальної допомоги членам громадського формування </t>
  </si>
  <si>
    <t>6718601</t>
  </si>
  <si>
    <t>виконання проектно – дослідницьких та кошторисних робіт проекту системи відеоспостереження міста Южноукраїнська</t>
  </si>
  <si>
    <t xml:space="preserve"> співфінансування з обласним бюджетом для придбання житла для сімей учасників бойових дій, які безпосередньо приймали участь в АТО</t>
  </si>
  <si>
    <t>1516324</t>
  </si>
  <si>
    <t>6324</t>
  </si>
  <si>
    <t>Будівництво на придбання житла для окремих категорій населення(міська соціальна програма підтримки учасників АТО та членів їх сімей на 2016-2020 року)</t>
  </si>
  <si>
    <t>Проведення невідкладних відновлювальних робіт, будівництво та реконструкція загальноосвітніх навчальних закладів</t>
  </si>
  <si>
    <t>4016330</t>
  </si>
  <si>
    <t>6330</t>
  </si>
  <si>
    <t>будівництво спортивної зали  гімназії №1  по бульвару Курчатова,6 в м.Южноукраїнську Миколаївській обл., в тому числі розробка проектно-кошторисної документації</t>
  </si>
  <si>
    <t>видатки, пов’язані із утриманням, управлінням майном комунальної власності, в тому числі витрати, пов"язані  з ліквідацією комунального підприємства "Південсервіс" шляхом банкрутства (оплата послуг ліквідатору КП "Південсервіс") в сумі 38,4 тис.грн.</t>
  </si>
  <si>
    <t>придбання шприцемету в комплекті та сіткомету</t>
  </si>
  <si>
    <t>придбання пристрою для захоплення тварин  - (одержувач бюджетних коштів - комунальне підприємство "Служба комунального господарства")</t>
  </si>
  <si>
    <t>капітальний ремонт дорожнього покриття вулиці Дружби Народів (КП СКГ)</t>
  </si>
  <si>
    <t>розробка схеми організації дорожнього руху (КП СКГ)</t>
  </si>
  <si>
    <t>'Програма зайнятості  населення міста Южноукраїнська на період  до 2017 року в частині оплачуваних громадських робіт на умовах співфінансування з  Южноукраїнським міським центром зайнятості</t>
  </si>
  <si>
    <t xml:space="preserve">до рішення Южноукраїнської </t>
  </si>
  <si>
    <t>Додаток №3</t>
  </si>
  <si>
    <t>Виконання бюджету міста за коштами, направленими на виконання заходів міських програм, за І квартал 2017 року</t>
  </si>
  <si>
    <t>Начальник фінансового управління Южноукраїнської міської ради</t>
  </si>
  <si>
    <t>Т.О.Гончарова</t>
  </si>
  <si>
    <t>Облаштування додаткового карману для паркування автотранспорту по вулиці Молодіжна біля житлового будинку №5</t>
  </si>
  <si>
    <t>міської ради від 25.05.2017_№_701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</si>
</sst>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8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6"/>
      <name val="Times New Roman"/>
      <family val="1"/>
    </font>
    <font>
      <sz val="10"/>
      <name val="Helv"/>
      <family val="0"/>
    </font>
    <font>
      <sz val="11.5"/>
      <color indexed="8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15" borderId="7" applyNumberFormat="0" applyAlignment="0" applyProtection="0"/>
    <xf numFmtId="0" fontId="3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6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49" fontId="3" fillId="2" borderId="10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64" fontId="13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 shrinkToFit="1"/>
    </xf>
    <xf numFmtId="0" fontId="4" fillId="0" borderId="11" xfId="0" applyFont="1" applyFill="1" applyBorder="1" applyAlignment="1" quotePrefix="1">
      <alignment horizontal="justify" vertical="top" wrapText="1" shrinkToFit="1"/>
    </xf>
    <xf numFmtId="0" fontId="14" fillId="2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 shrinkToFit="1"/>
    </xf>
    <xf numFmtId="0" fontId="4" fillId="0" borderId="11" xfId="42" applyFont="1" applyFill="1" applyBorder="1" applyAlignment="1" applyProtection="1">
      <alignment vertical="top" wrapText="1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justify" vertical="top" wrapText="1" shrinkToFit="1"/>
    </xf>
    <xf numFmtId="0" fontId="14" fillId="0" borderId="11" xfId="0" applyFont="1" applyFill="1" applyBorder="1" applyAlignment="1" quotePrefix="1">
      <alignment horizontal="justify" vertical="top" wrapText="1" shrinkToFit="1"/>
    </xf>
    <xf numFmtId="164" fontId="17" fillId="2" borderId="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164" fontId="19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 wrapText="1"/>
    </xf>
    <xf numFmtId="164" fontId="12" fillId="0" borderId="11" xfId="0" applyNumberFormat="1" applyFont="1" applyFill="1" applyBorder="1" applyAlignment="1">
      <alignment horizontal="right" vertical="top" wrapText="1"/>
    </xf>
    <xf numFmtId="164" fontId="15" fillId="18" borderId="0" xfId="0" applyNumberFormat="1" applyFont="1" applyFill="1" applyBorder="1" applyAlignment="1">
      <alignment horizontal="right" vertical="top"/>
    </xf>
    <xf numFmtId="0" fontId="20" fillId="18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 quotePrefix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justify" vertical="top"/>
    </xf>
    <xf numFmtId="164" fontId="21" fillId="2" borderId="0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justify" vertical="top"/>
    </xf>
    <xf numFmtId="49" fontId="14" fillId="0" borderId="11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 quotePrefix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quotePrefix="1">
      <alignment horizontal="justify" vertical="top" wrapText="1"/>
    </xf>
    <xf numFmtId="0" fontId="14" fillId="0" borderId="11" xfId="0" applyFont="1" applyFill="1" applyBorder="1" applyAlignment="1" quotePrefix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164" fontId="11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 quotePrefix="1">
      <alignment horizontal="justify" vertical="top" wrapText="1"/>
    </xf>
    <xf numFmtId="164" fontId="14" fillId="2" borderId="0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 quotePrefix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justify" vertical="top"/>
    </xf>
    <xf numFmtId="49" fontId="2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top"/>
    </xf>
    <xf numFmtId="0" fontId="14" fillId="2" borderId="0" xfId="0" applyFont="1" applyFill="1" applyBorder="1" applyAlignment="1">
      <alignment horizontal="justify" vertical="top"/>
    </xf>
    <xf numFmtId="0" fontId="14" fillId="2" borderId="0" xfId="0" applyFont="1" applyFill="1" applyBorder="1" applyAlignment="1" quotePrefix="1">
      <alignment horizontal="justify" vertical="top" wrapText="1"/>
    </xf>
    <xf numFmtId="0" fontId="6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justify" vertical="top" wrapText="1" shrinkToFit="1"/>
    </xf>
    <xf numFmtId="0" fontId="19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center" vertical="top" wrapText="1"/>
    </xf>
    <xf numFmtId="49" fontId="21" fillId="2" borderId="0" xfId="0" applyNumberFormat="1" applyFont="1" applyFill="1" applyBorder="1" applyAlignment="1">
      <alignment horizontal="center" vertical="top" wrapText="1"/>
    </xf>
    <xf numFmtId="0" fontId="12" fillId="2" borderId="0" xfId="58" applyFont="1" applyFill="1" applyBorder="1" applyAlignment="1">
      <alignment horizontal="left" vertical="top" wrapText="1"/>
      <protection/>
    </xf>
    <xf numFmtId="0" fontId="10" fillId="2" borderId="0" xfId="58" applyFont="1" applyFill="1" applyBorder="1" applyAlignment="1">
      <alignment horizontal="left" vertical="top" wrapText="1"/>
      <protection/>
    </xf>
    <xf numFmtId="164" fontId="6" fillId="2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58" applyFont="1" applyFill="1" applyBorder="1" applyAlignment="1">
      <alignment horizontal="left" vertical="top" wrapText="1"/>
      <protection/>
    </xf>
    <xf numFmtId="0" fontId="4" fillId="2" borderId="0" xfId="58" applyFont="1" applyFill="1" applyBorder="1" applyAlignment="1">
      <alignment horizontal="left" vertical="top" wrapText="1"/>
      <protection/>
    </xf>
    <xf numFmtId="0" fontId="8" fillId="2" borderId="0" xfId="0" applyFont="1" applyFill="1" applyBorder="1" applyAlignment="1">
      <alignment horizontal="justify" vertical="top"/>
    </xf>
    <xf numFmtId="0" fontId="12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justify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justify" vertical="top" wrapText="1"/>
    </xf>
    <xf numFmtId="0" fontId="11" fillId="2" borderId="0" xfId="0" applyFont="1" applyFill="1" applyBorder="1" applyAlignment="1">
      <alignment vertical="top" wrapText="1"/>
    </xf>
    <xf numFmtId="166" fontId="6" fillId="2" borderId="0" xfId="0" applyNumberFormat="1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 wrapText="1"/>
    </xf>
    <xf numFmtId="165" fontId="6" fillId="2" borderId="0" xfId="0" applyNumberFormat="1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2" fontId="2" fillId="2" borderId="0" xfId="0" applyNumberFormat="1" applyFont="1" applyFill="1" applyBorder="1" applyAlignment="1" applyProtection="1">
      <alignment/>
      <protection locked="0"/>
    </xf>
    <xf numFmtId="0" fontId="1" fillId="2" borderId="11" xfId="0" applyFont="1" applyFill="1" applyBorder="1" applyAlignment="1">
      <alignment/>
    </xf>
    <xf numFmtId="49" fontId="1" fillId="2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vertical="top"/>
    </xf>
    <xf numFmtId="49" fontId="8" fillId="18" borderId="11" xfId="0" applyNumberFormat="1" applyFont="1" applyFill="1" applyBorder="1" applyAlignment="1">
      <alignment horizontal="justify" vertical="top" wrapText="1"/>
    </xf>
    <xf numFmtId="0" fontId="9" fillId="18" borderId="11" xfId="0" applyFont="1" applyFill="1" applyBorder="1" applyAlignment="1">
      <alignment horizontal="justify" vertical="top" wrapText="1"/>
    </xf>
    <xf numFmtId="0" fontId="3" fillId="18" borderId="11" xfId="0" applyFont="1" applyFill="1" applyBorder="1" applyAlignment="1">
      <alignment horizontal="left" vertical="top" wrapText="1"/>
    </xf>
    <xf numFmtId="0" fontId="10" fillId="18" borderId="11" xfId="0" applyFont="1" applyFill="1" applyBorder="1" applyAlignment="1">
      <alignment horizontal="justify" vertical="top" wrapText="1"/>
    </xf>
    <xf numFmtId="0" fontId="8" fillId="18" borderId="11" xfId="0" applyFont="1" applyFill="1" applyBorder="1" applyAlignment="1">
      <alignment horizontal="justify" vertical="top" wrapText="1"/>
    </xf>
    <xf numFmtId="165" fontId="6" fillId="18" borderId="11" xfId="0" applyNumberFormat="1" applyFont="1" applyFill="1" applyBorder="1" applyAlignment="1">
      <alignment horizontal="right" vertical="top" wrapText="1"/>
    </xf>
    <xf numFmtId="0" fontId="11" fillId="18" borderId="11" xfId="0" applyFont="1" applyFill="1" applyBorder="1" applyAlignment="1">
      <alignment horizontal="right" vertical="top" wrapText="1"/>
    </xf>
    <xf numFmtId="49" fontId="12" fillId="18" borderId="11" xfId="0" applyNumberFormat="1" applyFont="1" applyFill="1" applyBorder="1" applyAlignment="1">
      <alignment horizontal="center" vertical="top"/>
    </xf>
    <xf numFmtId="49" fontId="12" fillId="18" borderId="11" xfId="0" applyNumberFormat="1" applyFont="1" applyFill="1" applyBorder="1" applyAlignment="1">
      <alignment horizontal="center" vertical="top" wrapText="1"/>
    </xf>
    <xf numFmtId="164" fontId="12" fillId="18" borderId="11" xfId="0" applyNumberFormat="1" applyFont="1" applyFill="1" applyBorder="1" applyAlignment="1">
      <alignment horizontal="right" vertical="top" wrapText="1"/>
    </xf>
    <xf numFmtId="0" fontId="3" fillId="18" borderId="11" xfId="0" applyFont="1" applyFill="1" applyBorder="1" applyAlignment="1">
      <alignment horizontal="center" vertical="top" wrapText="1"/>
    </xf>
    <xf numFmtId="49" fontId="19" fillId="18" borderId="11" xfId="0" applyNumberFormat="1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vertical="top" wrapText="1"/>
    </xf>
    <xf numFmtId="0" fontId="13" fillId="18" borderId="11" xfId="0" applyFont="1" applyFill="1" applyBorder="1" applyAlignment="1">
      <alignment horizontal="justify" vertical="top" wrapText="1"/>
    </xf>
    <xf numFmtId="0" fontId="6" fillId="18" borderId="11" xfId="0" applyFont="1" applyFill="1" applyBorder="1" applyAlignment="1">
      <alignment horizontal="justify" vertical="top" wrapText="1"/>
    </xf>
    <xf numFmtId="0" fontId="2" fillId="18" borderId="11" xfId="0" applyFont="1" applyFill="1" applyBorder="1" applyAlignment="1">
      <alignment vertical="top" wrapText="1"/>
    </xf>
    <xf numFmtId="0" fontId="2" fillId="18" borderId="11" xfId="0" applyFont="1" applyFill="1" applyBorder="1" applyAlignment="1">
      <alignment horizontal="left" vertical="top" wrapText="1"/>
    </xf>
    <xf numFmtId="49" fontId="3" fillId="18" borderId="11" xfId="0" applyNumberFormat="1" applyFont="1" applyFill="1" applyBorder="1" applyAlignment="1">
      <alignment horizontal="center" vertical="top" wrapText="1"/>
    </xf>
    <xf numFmtId="49" fontId="15" fillId="18" borderId="11" xfId="0" applyNumberFormat="1" applyFont="1" applyFill="1" applyBorder="1" applyAlignment="1">
      <alignment horizontal="center" vertical="top" wrapText="1"/>
    </xf>
    <xf numFmtId="0" fontId="14" fillId="18" borderId="11" xfId="0" applyFont="1" applyFill="1" applyBorder="1" applyAlignment="1">
      <alignment horizontal="justify" vertical="top"/>
    </xf>
    <xf numFmtId="49" fontId="14" fillId="18" borderId="11" xfId="0" applyNumberFormat="1" applyFont="1" applyFill="1" applyBorder="1" applyAlignment="1">
      <alignment horizontal="justify" vertical="top" wrapText="1"/>
    </xf>
    <xf numFmtId="0" fontId="12" fillId="18" borderId="11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justify" vertical="top"/>
    </xf>
    <xf numFmtId="0" fontId="12" fillId="18" borderId="11" xfId="0" applyFont="1" applyFill="1" applyBorder="1" applyAlignment="1">
      <alignment horizontal="justify" vertical="top"/>
    </xf>
    <xf numFmtId="0" fontId="2" fillId="18" borderId="11" xfId="0" applyFont="1" applyFill="1" applyBorder="1" applyAlignment="1">
      <alignment horizontal="justify" vertical="top"/>
    </xf>
    <xf numFmtId="0" fontId="6" fillId="18" borderId="11" xfId="0" applyFont="1" applyFill="1" applyBorder="1" applyAlignment="1">
      <alignment horizontal="justify" vertical="top"/>
    </xf>
    <xf numFmtId="0" fontId="19" fillId="18" borderId="11" xfId="0" applyFont="1" applyFill="1" applyBorder="1" applyAlignment="1">
      <alignment horizontal="center" vertical="top" wrapText="1"/>
    </xf>
    <xf numFmtId="0" fontId="3" fillId="18" borderId="11" xfId="0" applyFont="1" applyFill="1" applyBorder="1" applyAlignment="1">
      <alignment horizontal="justify" vertical="top" wrapText="1"/>
    </xf>
    <xf numFmtId="0" fontId="2" fillId="18" borderId="11" xfId="0" applyFont="1" applyFill="1" applyBorder="1" applyAlignment="1">
      <alignment horizontal="center" vertical="top" wrapText="1"/>
    </xf>
    <xf numFmtId="0" fontId="2" fillId="18" borderId="11" xfId="0" applyFont="1" applyFill="1" applyBorder="1" applyAlignment="1">
      <alignment horizontal="justify" vertical="top" wrapText="1"/>
    </xf>
    <xf numFmtId="0" fontId="4" fillId="18" borderId="11" xfId="0" applyFont="1" applyFill="1" applyBorder="1" applyAlignment="1">
      <alignment horizontal="justify" vertical="top" wrapText="1"/>
    </xf>
    <xf numFmtId="0" fontId="14" fillId="18" borderId="11" xfId="0" applyFont="1" applyFill="1" applyBorder="1" applyAlignment="1">
      <alignment horizontal="justify" vertical="top" wrapText="1"/>
    </xf>
    <xf numFmtId="0" fontId="25" fillId="18" borderId="11" xfId="0" applyFont="1" applyFill="1" applyBorder="1" applyAlignment="1" quotePrefix="1">
      <alignment horizontal="justify" vertical="top" wrapText="1"/>
    </xf>
    <xf numFmtId="49" fontId="18" fillId="18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right" vertical="top" wrapText="1"/>
    </xf>
    <xf numFmtId="0" fontId="14" fillId="7" borderId="11" xfId="0" applyFont="1" applyFill="1" applyBorder="1" applyAlignment="1">
      <alignment horizontal="justify" vertical="top" wrapText="1"/>
    </xf>
    <xf numFmtId="0" fontId="3" fillId="7" borderId="11" xfId="0" applyFont="1" applyFill="1" applyBorder="1" applyAlignment="1">
      <alignment horizontal="justify" vertical="top"/>
    </xf>
    <xf numFmtId="0" fontId="3" fillId="7" borderId="11" xfId="0" applyFont="1" applyFill="1" applyBorder="1" applyAlignment="1">
      <alignment horizontal="justify" vertical="top" wrapText="1"/>
    </xf>
    <xf numFmtId="0" fontId="15" fillId="7" borderId="11" xfId="0" applyFont="1" applyFill="1" applyBorder="1" applyAlignment="1">
      <alignment horizontal="justify" vertical="top"/>
    </xf>
    <xf numFmtId="0" fontId="15" fillId="7" borderId="11" xfId="0" applyFont="1" applyFill="1" applyBorder="1" applyAlignment="1">
      <alignment horizontal="justify" vertical="top" wrapText="1"/>
    </xf>
    <xf numFmtId="0" fontId="12" fillId="7" borderId="11" xfId="0" applyFont="1" applyFill="1" applyBorder="1" applyAlignment="1">
      <alignment horizontal="justify" vertical="top"/>
    </xf>
    <xf numFmtId="0" fontId="8" fillId="7" borderId="11" xfId="0" applyFont="1" applyFill="1" applyBorder="1" applyAlignment="1">
      <alignment horizontal="justify" vertical="top" wrapText="1"/>
    </xf>
    <xf numFmtId="0" fontId="14" fillId="7" borderId="11" xfId="0" applyFont="1" applyFill="1" applyBorder="1" applyAlignment="1">
      <alignment horizontal="justify" vertical="top"/>
    </xf>
    <xf numFmtId="0" fontId="25" fillId="7" borderId="11" xfId="0" applyFont="1" applyFill="1" applyBorder="1" applyAlignment="1" quotePrefix="1">
      <alignment horizontal="justify" vertical="top" wrapText="1"/>
    </xf>
    <xf numFmtId="0" fontId="18" fillId="7" borderId="11" xfId="0" applyFont="1" applyFill="1" applyBorder="1" applyAlignment="1">
      <alignment horizontal="justify" vertical="top"/>
    </xf>
    <xf numFmtId="164" fontId="3" fillId="7" borderId="11" xfId="0" applyNumberFormat="1" applyFont="1" applyFill="1" applyBorder="1" applyAlignment="1">
      <alignment horizontal="left" vertical="top" wrapText="1"/>
    </xf>
    <xf numFmtId="49" fontId="2" fillId="7" borderId="11" xfId="0" applyNumberFormat="1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vertical="top" wrapText="1"/>
    </xf>
    <xf numFmtId="49" fontId="6" fillId="7" borderId="11" xfId="0" applyNumberFormat="1" applyFont="1" applyFill="1" applyBorder="1" applyAlignment="1">
      <alignment horizontal="justify" vertical="top" wrapText="1"/>
    </xf>
    <xf numFmtId="0" fontId="4" fillId="3" borderId="11" xfId="0" applyFont="1" applyFill="1" applyBorder="1" applyAlignment="1">
      <alignment horizontal="justify" vertical="top" wrapText="1"/>
    </xf>
    <xf numFmtId="0" fontId="4" fillId="3" borderId="1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justify" vertical="top"/>
    </xf>
    <xf numFmtId="49" fontId="4" fillId="3" borderId="11" xfId="0" applyNumberFormat="1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justify" vertical="top" wrapText="1"/>
    </xf>
    <xf numFmtId="0" fontId="4" fillId="3" borderId="11" xfId="0" applyFont="1" applyFill="1" applyBorder="1" applyAlignment="1" quotePrefix="1">
      <alignment horizontal="justify" vertical="top" wrapText="1"/>
    </xf>
    <xf numFmtId="0" fontId="24" fillId="3" borderId="11" xfId="0" applyFont="1" applyFill="1" applyBorder="1" applyAlignment="1" quotePrefix="1">
      <alignment horizontal="justify" vertical="top" wrapText="1"/>
    </xf>
    <xf numFmtId="0" fontId="3" fillId="3" borderId="11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horizontal="justify" vertical="top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16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top" wrapText="1"/>
    </xf>
    <xf numFmtId="0" fontId="14" fillId="2" borderId="11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center" vertical="top"/>
    </xf>
    <xf numFmtId="164" fontId="14" fillId="3" borderId="0" xfId="0" applyNumberFormat="1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 vertical="top" wrapText="1"/>
    </xf>
    <xf numFmtId="164" fontId="13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top" wrapText="1"/>
    </xf>
    <xf numFmtId="49" fontId="2" fillId="3" borderId="11" xfId="0" applyNumberFormat="1" applyFont="1" applyFill="1" applyBorder="1" applyAlignment="1">
      <alignment horizontal="center" vertical="top"/>
    </xf>
    <xf numFmtId="1" fontId="4" fillId="3" borderId="11" xfId="0" applyNumberFormat="1" applyFont="1" applyFill="1" applyBorder="1" applyAlignment="1">
      <alignment horizontal="left" vertical="top" wrapText="1"/>
    </xf>
    <xf numFmtId="0" fontId="6" fillId="3" borderId="11" xfId="0" applyFont="1" applyFill="1" applyBorder="1" applyAlignment="1" quotePrefix="1">
      <alignment horizontal="justify" vertical="top" wrapText="1"/>
    </xf>
    <xf numFmtId="0" fontId="15" fillId="3" borderId="11" xfId="0" applyFont="1" applyFill="1" applyBorder="1" applyAlignment="1">
      <alignment horizontal="center" vertical="top" wrapText="1"/>
    </xf>
    <xf numFmtId="49" fontId="15" fillId="3" borderId="11" xfId="0" applyNumberFormat="1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23" fillId="3" borderId="11" xfId="0" applyFont="1" applyFill="1" applyBorder="1" applyAlignment="1" quotePrefix="1">
      <alignment horizontal="justify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165" fontId="3" fillId="3" borderId="11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7" borderId="11" xfId="0" applyNumberFormat="1" applyFont="1" applyFill="1" applyBorder="1" applyAlignment="1">
      <alignment horizontal="right" vertical="top" wrapText="1"/>
    </xf>
    <xf numFmtId="165" fontId="3" fillId="18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5" fontId="13" fillId="18" borderId="11" xfId="0" applyNumberFormat="1" applyFont="1" applyFill="1" applyBorder="1" applyAlignment="1">
      <alignment horizontal="right" vertical="top" wrapText="1"/>
    </xf>
    <xf numFmtId="165" fontId="4" fillId="18" borderId="11" xfId="0" applyNumberFormat="1" applyFont="1" applyFill="1" applyBorder="1" applyAlignment="1">
      <alignment horizontal="right" vertical="top" wrapText="1"/>
    </xf>
    <xf numFmtId="165" fontId="6" fillId="7" borderId="11" xfId="0" applyNumberFormat="1" applyFont="1" applyFill="1" applyBorder="1" applyAlignment="1">
      <alignment horizontal="right" vertical="top" wrapText="1"/>
    </xf>
    <xf numFmtId="165" fontId="4" fillId="12" borderId="11" xfId="0" applyNumberFormat="1" applyFont="1" applyFill="1" applyBorder="1" applyAlignment="1">
      <alignment horizontal="right" vertical="top" wrapText="1"/>
    </xf>
    <xf numFmtId="165" fontId="6" fillId="3" borderId="11" xfId="0" applyNumberFormat="1" applyFont="1" applyFill="1" applyBorder="1" applyAlignment="1">
      <alignment horizontal="right" vertical="top" wrapText="1"/>
    </xf>
    <xf numFmtId="165" fontId="4" fillId="3" borderId="11" xfId="0" applyNumberFormat="1" applyFont="1" applyFill="1" applyBorder="1" applyAlignment="1">
      <alignment horizontal="right" vertical="top" wrapText="1"/>
    </xf>
    <xf numFmtId="165" fontId="11" fillId="0" borderId="11" xfId="0" applyNumberFormat="1" applyFont="1" applyFill="1" applyBorder="1" applyAlignment="1">
      <alignment horizontal="right" vertical="top" wrapText="1"/>
    </xf>
    <xf numFmtId="165" fontId="4" fillId="0" borderId="11" xfId="0" applyNumberFormat="1" applyFont="1" applyFill="1" applyBorder="1" applyAlignment="1">
      <alignment horizontal="center" vertical="top"/>
    </xf>
    <xf numFmtId="165" fontId="4" fillId="2" borderId="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/>
    </xf>
    <xf numFmtId="0" fontId="7" fillId="7" borderId="11" xfId="0" applyFont="1" applyFill="1" applyBorder="1" applyAlignment="1">
      <alignment horizontal="justify"/>
    </xf>
    <xf numFmtId="0" fontId="7" fillId="7" borderId="11" xfId="0" applyFont="1" applyFill="1" applyBorder="1" applyAlignment="1">
      <alignment horizontal="justify" wrapText="1"/>
    </xf>
    <xf numFmtId="165" fontId="7" fillId="7" borderId="11" xfId="0" applyNumberFormat="1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center"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49" fontId="29" fillId="2" borderId="0" xfId="0" applyNumberFormat="1" applyFont="1" applyFill="1" applyBorder="1" applyAlignment="1">
      <alignment horizontal="left" vertical="top"/>
    </xf>
    <xf numFmtId="0" fontId="30" fillId="2" borderId="0" xfId="0" applyFont="1" applyFill="1" applyBorder="1" applyAlignment="1">
      <alignment horizontal="justify" vertical="top"/>
    </xf>
    <xf numFmtId="0" fontId="29" fillId="2" borderId="0" xfId="0" applyFont="1" applyFill="1" applyBorder="1" applyAlignment="1">
      <alignment horizontal="justify" vertical="top" wrapText="1"/>
    </xf>
    <xf numFmtId="164" fontId="29" fillId="2" borderId="0" xfId="0" applyNumberFormat="1" applyFont="1" applyFill="1" applyBorder="1" applyAlignment="1">
      <alignment horizontal="right" vertical="top" wrapText="1"/>
    </xf>
    <xf numFmtId="164" fontId="30" fillId="2" borderId="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3" fillId="7" borderId="14" xfId="0" applyFont="1" applyFill="1" applyBorder="1" applyAlignment="1">
      <alignment horizontal="justify" vertical="top" wrapText="1"/>
    </xf>
    <xf numFmtId="0" fontId="28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164" fontId="29" fillId="2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/>
    </xf>
    <xf numFmtId="49" fontId="29" fillId="2" borderId="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ts.yu.mk.ua/showdoc/4829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9"/>
  <sheetViews>
    <sheetView tabSelected="1" view="pageBreakPreview" zoomScale="60" zoomScaleNormal="62" zoomScalePageLayoutView="0" workbookViewId="0" topLeftCell="B1">
      <pane ySplit="8" topLeftCell="BM195" activePane="bottomLeft" state="frozen"/>
      <selection pane="topLeft" activeCell="B1" sqref="B1"/>
      <selection pane="bottomLeft" activeCell="K3" sqref="K3"/>
    </sheetView>
  </sheetViews>
  <sheetFormatPr defaultColWidth="8.7109375" defaultRowHeight="15"/>
  <cols>
    <col min="1" max="1" width="13.00390625" style="152" customWidth="1"/>
    <col min="2" max="2" width="12.140625" style="153" customWidth="1"/>
    <col min="3" max="3" width="11.28125" style="153" customWidth="1"/>
    <col min="4" max="4" width="42.421875" style="152" customWidth="1"/>
    <col min="5" max="5" width="2.140625" style="152" hidden="1" customWidth="1"/>
    <col min="6" max="6" width="68.28125" style="152" customWidth="1"/>
    <col min="7" max="14" width="16.7109375" style="152" customWidth="1"/>
    <col min="15" max="15" width="16.57421875" style="1" customWidth="1"/>
    <col min="16" max="16" width="15.421875" style="1" customWidth="1"/>
    <col min="17" max="17" width="14.140625" style="1" bestFit="1" customWidth="1"/>
    <col min="18" max="16384" width="8.7109375" style="1" customWidth="1"/>
  </cols>
  <sheetData>
    <row r="1" spans="1:14" ht="25.5" customHeight="1">
      <c r="A1" s="1"/>
      <c r="B1" s="2"/>
      <c r="C1" s="2"/>
      <c r="D1" s="1"/>
      <c r="E1" s="1"/>
      <c r="F1" s="1"/>
      <c r="G1" s="1"/>
      <c r="H1" s="1"/>
      <c r="I1" s="1"/>
      <c r="J1" s="1"/>
      <c r="K1" s="287" t="s">
        <v>374</v>
      </c>
      <c r="L1" s="287"/>
      <c r="M1" s="287"/>
      <c r="N1" s="287"/>
    </row>
    <row r="2" spans="1:14" ht="27.75" customHeight="1">
      <c r="A2" s="1"/>
      <c r="B2" s="2"/>
      <c r="C2" s="2"/>
      <c r="D2" s="1"/>
      <c r="E2" s="1"/>
      <c r="F2" s="1"/>
      <c r="G2" s="1"/>
      <c r="H2" s="1"/>
      <c r="I2" s="1"/>
      <c r="J2" s="1"/>
      <c r="K2" s="289" t="s">
        <v>373</v>
      </c>
      <c r="L2" s="289"/>
      <c r="M2" s="289"/>
      <c r="N2" s="289"/>
    </row>
    <row r="3" spans="1:14" ht="29.25" customHeight="1">
      <c r="A3" s="1"/>
      <c r="B3" s="2"/>
      <c r="C3" s="2"/>
      <c r="D3" s="1"/>
      <c r="E3" s="1"/>
      <c r="F3" s="1"/>
      <c r="G3" s="1"/>
      <c r="H3" s="1"/>
      <c r="I3" s="1"/>
      <c r="J3" s="1"/>
      <c r="K3" s="269" t="s">
        <v>379</v>
      </c>
      <c r="L3" s="269"/>
      <c r="M3" s="269"/>
      <c r="N3" s="269"/>
    </row>
    <row r="4" spans="2:14" s="4" customFormat="1" ht="46.5" customHeight="1">
      <c r="B4" s="290" t="s">
        <v>375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</row>
    <row r="5" spans="1:14" s="4" customFormat="1" ht="18.75" hidden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3.25" customHeight="1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1"/>
    </row>
    <row r="7" spans="1:14" s="224" customFormat="1" ht="45" customHeight="1">
      <c r="A7" s="284" t="s">
        <v>1</v>
      </c>
      <c r="B7" s="285" t="s">
        <v>2</v>
      </c>
      <c r="C7" s="285" t="s">
        <v>3</v>
      </c>
      <c r="D7" s="286" t="s">
        <v>4</v>
      </c>
      <c r="E7" s="286"/>
      <c r="F7" s="286" t="s">
        <v>284</v>
      </c>
      <c r="G7" s="292" t="s">
        <v>5</v>
      </c>
      <c r="H7" s="293"/>
      <c r="I7" s="294"/>
      <c r="J7" s="223"/>
      <c r="K7" s="292" t="s">
        <v>6</v>
      </c>
      <c r="L7" s="293"/>
      <c r="M7" s="293"/>
      <c r="N7" s="294"/>
    </row>
    <row r="8" spans="1:14" s="224" customFormat="1" ht="69" customHeight="1">
      <c r="A8" s="284"/>
      <c r="B8" s="285"/>
      <c r="C8" s="285"/>
      <c r="D8" s="286"/>
      <c r="E8" s="286"/>
      <c r="F8" s="286"/>
      <c r="G8" s="225" t="s">
        <v>285</v>
      </c>
      <c r="H8" s="225" t="s">
        <v>286</v>
      </c>
      <c r="I8" s="225" t="s">
        <v>305</v>
      </c>
      <c r="J8" s="225" t="s">
        <v>287</v>
      </c>
      <c r="K8" s="225" t="s">
        <v>285</v>
      </c>
      <c r="L8" s="225" t="s">
        <v>286</v>
      </c>
      <c r="M8" s="225" t="s">
        <v>305</v>
      </c>
      <c r="N8" s="225" t="s">
        <v>287</v>
      </c>
    </row>
    <row r="9" spans="1:14" s="8" customFormat="1" ht="19.5" customHeight="1">
      <c r="A9" s="7"/>
      <c r="B9" s="291" t="s">
        <v>7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1:14" s="10" customFormat="1" ht="42" customHeight="1">
      <c r="A10" s="161" t="s">
        <v>8</v>
      </c>
      <c r="B10" s="162"/>
      <c r="C10" s="162"/>
      <c r="D10" s="163" t="s">
        <v>9</v>
      </c>
      <c r="E10" s="164"/>
      <c r="F10" s="165"/>
      <c r="G10" s="166"/>
      <c r="H10" s="166"/>
      <c r="I10" s="166"/>
      <c r="J10" s="166"/>
      <c r="K10" s="167"/>
      <c r="L10" s="167"/>
      <c r="M10" s="167"/>
      <c r="N10" s="167"/>
    </row>
    <row r="11" spans="1:14" s="10" customFormat="1" ht="38.25" customHeight="1">
      <c r="A11" s="195" t="s">
        <v>10</v>
      </c>
      <c r="B11" s="196"/>
      <c r="C11" s="196"/>
      <c r="D11" s="156" t="s">
        <v>9</v>
      </c>
      <c r="E11" s="197"/>
      <c r="F11" s="9"/>
      <c r="G11" s="198"/>
      <c r="H11" s="198"/>
      <c r="I11" s="198"/>
      <c r="J11" s="198"/>
      <c r="K11" s="199"/>
      <c r="L11" s="199"/>
      <c r="M11" s="199"/>
      <c r="N11" s="199"/>
    </row>
    <row r="12" spans="1:15" s="15" customFormat="1" ht="83.25" customHeight="1">
      <c r="A12" s="11"/>
      <c r="B12" s="11"/>
      <c r="C12" s="11"/>
      <c r="D12" s="12"/>
      <c r="E12" s="12"/>
      <c r="F12" s="221" t="s">
        <v>11</v>
      </c>
      <c r="G12" s="255">
        <f>G13+G14</f>
        <v>120</v>
      </c>
      <c r="H12" s="255">
        <f>H13+H14</f>
        <v>36.2</v>
      </c>
      <c r="I12" s="255">
        <f>I13+I14</f>
        <v>29.00336</v>
      </c>
      <c r="J12" s="255">
        <f>I12/G12*100</f>
        <v>24.16946666666667</v>
      </c>
      <c r="K12" s="255">
        <f>K13+K14</f>
        <v>0</v>
      </c>
      <c r="L12" s="255">
        <f>L13+L14</f>
        <v>0</v>
      </c>
      <c r="M12" s="255">
        <f>M13+M14</f>
        <v>0</v>
      </c>
      <c r="N12" s="255"/>
      <c r="O12" s="14"/>
    </row>
    <row r="13" spans="1:15" s="19" customFormat="1" ht="84" customHeight="1">
      <c r="A13" s="11" t="s">
        <v>12</v>
      </c>
      <c r="B13" s="11" t="s">
        <v>13</v>
      </c>
      <c r="C13" s="11" t="s">
        <v>14</v>
      </c>
      <c r="D13" s="16" t="s">
        <v>15</v>
      </c>
      <c r="E13" s="17"/>
      <c r="F13" s="18" t="s">
        <v>16</v>
      </c>
      <c r="G13" s="256">
        <v>10</v>
      </c>
      <c r="H13" s="256">
        <v>3.2</v>
      </c>
      <c r="I13" s="256">
        <v>0.58818</v>
      </c>
      <c r="J13" s="256"/>
      <c r="K13" s="256"/>
      <c r="L13" s="256"/>
      <c r="M13" s="256"/>
      <c r="N13" s="256"/>
      <c r="O13" s="14"/>
    </row>
    <row r="14" spans="1:15" s="19" customFormat="1" ht="36" customHeight="1">
      <c r="A14" s="11" t="s">
        <v>17</v>
      </c>
      <c r="B14" s="11" t="s">
        <v>18</v>
      </c>
      <c r="C14" s="11" t="s">
        <v>19</v>
      </c>
      <c r="D14" s="20" t="s">
        <v>20</v>
      </c>
      <c r="E14" s="17"/>
      <c r="F14" s="18"/>
      <c r="G14" s="256">
        <f>G15</f>
        <v>110</v>
      </c>
      <c r="H14" s="256">
        <f>H15</f>
        <v>33</v>
      </c>
      <c r="I14" s="256">
        <f>I15</f>
        <v>28.41518</v>
      </c>
      <c r="J14" s="256"/>
      <c r="K14" s="256">
        <f>K15</f>
        <v>0</v>
      </c>
      <c r="L14" s="256"/>
      <c r="M14" s="256"/>
      <c r="N14" s="256"/>
      <c r="O14" s="14"/>
    </row>
    <row r="15" spans="1:15" s="19" customFormat="1" ht="102.75" customHeight="1">
      <c r="A15" s="21" t="s">
        <v>21</v>
      </c>
      <c r="B15" s="21" t="s">
        <v>22</v>
      </c>
      <c r="C15" s="21" t="s">
        <v>19</v>
      </c>
      <c r="D15" s="16" t="s">
        <v>23</v>
      </c>
      <c r="E15" s="17"/>
      <c r="F15" s="17" t="s">
        <v>24</v>
      </c>
      <c r="G15" s="256">
        <v>110</v>
      </c>
      <c r="H15" s="256">
        <f>22+11</f>
        <v>33</v>
      </c>
      <c r="I15" s="256">
        <f>9.8+18.61518</f>
        <v>28.41518</v>
      </c>
      <c r="J15" s="256"/>
      <c r="K15" s="256"/>
      <c r="L15" s="256"/>
      <c r="M15" s="256"/>
      <c r="N15" s="256"/>
      <c r="O15" s="14"/>
    </row>
    <row r="16" spans="1:15" s="19" customFormat="1" ht="24" customHeight="1">
      <c r="A16" s="11" t="s">
        <v>25</v>
      </c>
      <c r="B16" s="11" t="s">
        <v>26</v>
      </c>
      <c r="C16" s="11" t="s">
        <v>13</v>
      </c>
      <c r="D16" s="17" t="s">
        <v>27</v>
      </c>
      <c r="E16" s="17"/>
      <c r="F16" s="222"/>
      <c r="G16" s="255">
        <f>G17+G22</f>
        <v>149.6</v>
      </c>
      <c r="H16" s="255">
        <f>H17+H22</f>
        <v>63.511</v>
      </c>
      <c r="I16" s="255">
        <f>I17+I22</f>
        <v>21.599999999999998</v>
      </c>
      <c r="J16" s="255">
        <f>I16/G16*100</f>
        <v>14.43850267379679</v>
      </c>
      <c r="K16" s="255">
        <f>K17+K22</f>
        <v>0</v>
      </c>
      <c r="L16" s="255">
        <f>L17+L22</f>
        <v>0</v>
      </c>
      <c r="M16" s="255">
        <f>M17+M22</f>
        <v>0</v>
      </c>
      <c r="N16" s="255"/>
      <c r="O16" s="14"/>
    </row>
    <row r="17" spans="1:15" s="19" customFormat="1" ht="85.5" customHeight="1">
      <c r="A17" s="154" t="s">
        <v>28</v>
      </c>
      <c r="B17" s="21" t="s">
        <v>29</v>
      </c>
      <c r="C17" s="21" t="s">
        <v>30</v>
      </c>
      <c r="D17" s="17" t="s">
        <v>27</v>
      </c>
      <c r="E17" s="17"/>
      <c r="F17" s="22" t="s">
        <v>31</v>
      </c>
      <c r="G17" s="198">
        <f>G18+G19+G20+G21</f>
        <v>134.6</v>
      </c>
      <c r="H17" s="198">
        <f>H18+H19+H20+H21</f>
        <v>58.511</v>
      </c>
      <c r="I17" s="198">
        <f>I18+I19+I20+I21</f>
        <v>16.9</v>
      </c>
      <c r="J17" s="198"/>
      <c r="K17" s="198">
        <v>0</v>
      </c>
      <c r="L17" s="198"/>
      <c r="M17" s="198"/>
      <c r="N17" s="198"/>
      <c r="O17" s="14"/>
    </row>
    <row r="18" spans="1:15" s="19" customFormat="1" ht="27.75" customHeight="1">
      <c r="A18" s="154"/>
      <c r="B18" s="21"/>
      <c r="C18" s="21"/>
      <c r="D18" s="17"/>
      <c r="E18" s="17"/>
      <c r="F18" s="17" t="s">
        <v>297</v>
      </c>
      <c r="G18" s="198">
        <v>20.8</v>
      </c>
      <c r="H18" s="198">
        <v>11</v>
      </c>
      <c r="I18" s="198">
        <v>2.9</v>
      </c>
      <c r="J18" s="198"/>
      <c r="K18" s="198"/>
      <c r="L18" s="198"/>
      <c r="M18" s="198"/>
      <c r="N18" s="198"/>
      <c r="O18" s="14"/>
    </row>
    <row r="19" spans="1:15" s="19" customFormat="1" ht="36" customHeight="1">
      <c r="A19" s="154"/>
      <c r="B19" s="21"/>
      <c r="C19" s="21"/>
      <c r="D19" s="17"/>
      <c r="E19" s="17"/>
      <c r="F19" s="17" t="s">
        <v>298</v>
      </c>
      <c r="G19" s="198">
        <v>24.2</v>
      </c>
      <c r="H19" s="198">
        <v>24.2</v>
      </c>
      <c r="I19" s="198">
        <v>2</v>
      </c>
      <c r="J19" s="198"/>
      <c r="K19" s="198"/>
      <c r="L19" s="198"/>
      <c r="M19" s="198"/>
      <c r="N19" s="198"/>
      <c r="O19" s="14"/>
    </row>
    <row r="20" spans="1:15" s="19" customFormat="1" ht="25.5" customHeight="1">
      <c r="A20" s="154"/>
      <c r="B20" s="21"/>
      <c r="C20" s="21"/>
      <c r="D20" s="17"/>
      <c r="E20" s="17"/>
      <c r="F20" s="17" t="s">
        <v>299</v>
      </c>
      <c r="G20" s="198">
        <v>15</v>
      </c>
      <c r="H20" s="198">
        <v>0</v>
      </c>
      <c r="I20" s="198">
        <v>0</v>
      </c>
      <c r="J20" s="198"/>
      <c r="K20" s="198"/>
      <c r="L20" s="198"/>
      <c r="M20" s="198"/>
      <c r="N20" s="198"/>
      <c r="O20" s="14"/>
    </row>
    <row r="21" spans="1:15" s="19" customFormat="1" ht="28.5" customHeight="1">
      <c r="A21" s="154"/>
      <c r="B21" s="21"/>
      <c r="C21" s="21"/>
      <c r="D21" s="17"/>
      <c r="E21" s="17"/>
      <c r="F21" s="17" t="s">
        <v>300</v>
      </c>
      <c r="G21" s="256">
        <v>74.6</v>
      </c>
      <c r="H21" s="256">
        <v>23.311</v>
      </c>
      <c r="I21" s="256">
        <v>12</v>
      </c>
      <c r="J21" s="198"/>
      <c r="K21" s="198"/>
      <c r="L21" s="198"/>
      <c r="M21" s="198"/>
      <c r="N21" s="198"/>
      <c r="O21" s="14"/>
    </row>
    <row r="22" spans="1:15" s="19" customFormat="1" ht="89.25" customHeight="1">
      <c r="A22" s="11" t="s">
        <v>32</v>
      </c>
      <c r="B22" s="21" t="s">
        <v>33</v>
      </c>
      <c r="C22" s="21" t="s">
        <v>30</v>
      </c>
      <c r="D22" s="17" t="s">
        <v>27</v>
      </c>
      <c r="E22" s="17"/>
      <c r="F22" s="23" t="s">
        <v>34</v>
      </c>
      <c r="G22" s="198">
        <f>5+10</f>
        <v>15</v>
      </c>
      <c r="H22" s="198">
        <v>5</v>
      </c>
      <c r="I22" s="198">
        <v>4.7</v>
      </c>
      <c r="J22" s="198"/>
      <c r="K22" s="198">
        <v>0</v>
      </c>
      <c r="L22" s="198"/>
      <c r="M22" s="198"/>
      <c r="N22" s="198"/>
      <c r="O22" s="14"/>
    </row>
    <row r="23" spans="1:15" s="19" customFormat="1" ht="7.5" customHeight="1" hidden="1">
      <c r="A23" s="24"/>
      <c r="B23" s="24"/>
      <c r="C23" s="24"/>
      <c r="D23" s="25"/>
      <c r="E23" s="25"/>
      <c r="F23" s="26"/>
      <c r="G23" s="256"/>
      <c r="H23" s="256"/>
      <c r="I23" s="256"/>
      <c r="J23" s="256"/>
      <c r="K23" s="256"/>
      <c r="L23" s="256"/>
      <c r="M23" s="256"/>
      <c r="N23" s="256"/>
      <c r="O23" s="27"/>
    </row>
    <row r="24" spans="1:15" s="19" customFormat="1" ht="87.75" customHeight="1">
      <c r="A24" s="21" t="s">
        <v>35</v>
      </c>
      <c r="B24" s="21" t="s">
        <v>36</v>
      </c>
      <c r="C24" s="21" t="s">
        <v>37</v>
      </c>
      <c r="D24" s="16" t="s">
        <v>197</v>
      </c>
      <c r="E24" s="28"/>
      <c r="F24" s="20" t="s">
        <v>38</v>
      </c>
      <c r="G24" s="256"/>
      <c r="H24" s="256"/>
      <c r="I24" s="256"/>
      <c r="J24" s="256"/>
      <c r="K24" s="198">
        <v>112</v>
      </c>
      <c r="L24" s="198">
        <f>24+88</f>
        <v>112</v>
      </c>
      <c r="M24" s="198">
        <v>0</v>
      </c>
      <c r="N24" s="198">
        <f>M24/K24*100</f>
        <v>0</v>
      </c>
      <c r="O24" s="27"/>
    </row>
    <row r="25" spans="1:15" s="32" customFormat="1" ht="21" customHeight="1">
      <c r="A25" s="29"/>
      <c r="B25" s="30"/>
      <c r="C25" s="30"/>
      <c r="D25" s="201" t="s">
        <v>39</v>
      </c>
      <c r="E25" s="201"/>
      <c r="F25" s="202"/>
      <c r="G25" s="257">
        <f>G16+G12+G24</f>
        <v>269.6</v>
      </c>
      <c r="H25" s="257">
        <f>H16+H12+H24</f>
        <v>99.71100000000001</v>
      </c>
      <c r="I25" s="257">
        <f>I16+I12+I24</f>
        <v>50.603359999999995</v>
      </c>
      <c r="J25" s="257">
        <f>I25/G25*100</f>
        <v>18.769792284866465</v>
      </c>
      <c r="K25" s="257">
        <f>K16+K12+K24</f>
        <v>112</v>
      </c>
      <c r="L25" s="257">
        <f>L16+L12+L24</f>
        <v>112</v>
      </c>
      <c r="M25" s="257">
        <f>M16+M12+M24</f>
        <v>0</v>
      </c>
      <c r="N25" s="255">
        <f>M25/K25*100</f>
        <v>0</v>
      </c>
      <c r="O25" s="31"/>
    </row>
    <row r="26" spans="1:22" s="37" customFormat="1" ht="39.75" customHeight="1">
      <c r="A26" s="168" t="s">
        <v>40</v>
      </c>
      <c r="B26" s="169"/>
      <c r="C26" s="169"/>
      <c r="D26" s="163" t="s">
        <v>41</v>
      </c>
      <c r="E26" s="170"/>
      <c r="F26" s="170"/>
      <c r="G26" s="258"/>
      <c r="H26" s="258"/>
      <c r="I26" s="258"/>
      <c r="J26" s="258"/>
      <c r="K26" s="258"/>
      <c r="L26" s="258"/>
      <c r="M26" s="258"/>
      <c r="N26" s="258"/>
      <c r="O26" s="36"/>
      <c r="P26" s="36"/>
      <c r="Q26" s="36"/>
      <c r="R26" s="36"/>
      <c r="S26" s="36"/>
      <c r="T26" s="36"/>
      <c r="U26" s="36"/>
      <c r="V26" s="36">
        <f>E26+O26</f>
        <v>0</v>
      </c>
    </row>
    <row r="27" spans="1:22" s="39" customFormat="1" ht="46.5" customHeight="1">
      <c r="A27" s="33" t="s">
        <v>42</v>
      </c>
      <c r="B27" s="34"/>
      <c r="C27" s="34"/>
      <c r="D27" s="156" t="s">
        <v>41</v>
      </c>
      <c r="E27" s="35"/>
      <c r="F27" s="35"/>
      <c r="G27" s="259"/>
      <c r="H27" s="259"/>
      <c r="I27" s="259"/>
      <c r="J27" s="259"/>
      <c r="K27" s="259"/>
      <c r="L27" s="259"/>
      <c r="M27" s="259"/>
      <c r="N27" s="259"/>
      <c r="O27" s="38"/>
      <c r="P27" s="38"/>
      <c r="Q27" s="38"/>
      <c r="R27" s="38"/>
      <c r="S27" s="38"/>
      <c r="T27" s="38"/>
      <c r="U27" s="38"/>
      <c r="V27" s="38"/>
    </row>
    <row r="28" spans="1:22" s="39" customFormat="1" ht="30" customHeight="1">
      <c r="A28" s="33" t="s">
        <v>43</v>
      </c>
      <c r="B28" s="34" t="s">
        <v>44</v>
      </c>
      <c r="C28" s="34" t="s">
        <v>45</v>
      </c>
      <c r="D28" s="68" t="s">
        <v>46</v>
      </c>
      <c r="E28" s="35"/>
      <c r="F28" s="210" t="s">
        <v>39</v>
      </c>
      <c r="G28" s="257">
        <f>G30+G29</f>
        <v>209.5</v>
      </c>
      <c r="H28" s="257">
        <f>H30+H29</f>
        <v>40.5</v>
      </c>
      <c r="I28" s="257">
        <f>I30+I29</f>
        <v>23.5</v>
      </c>
      <c r="J28" s="257">
        <f>I28/G28*100</f>
        <v>11.217183770883054</v>
      </c>
      <c r="K28" s="257">
        <f>K30</f>
        <v>0</v>
      </c>
      <c r="L28" s="257"/>
      <c r="M28" s="257"/>
      <c r="N28" s="257"/>
      <c r="O28" s="38"/>
      <c r="P28" s="38"/>
      <c r="Q28" s="38"/>
      <c r="R28" s="38"/>
      <c r="S28" s="38"/>
      <c r="T28" s="38"/>
      <c r="U28" s="38"/>
      <c r="V28" s="38"/>
    </row>
    <row r="29" spans="1:22" s="39" customFormat="1" ht="80.25" customHeight="1">
      <c r="A29" s="33"/>
      <c r="B29" s="34" t="s">
        <v>98</v>
      </c>
      <c r="C29" s="34"/>
      <c r="D29" s="45" t="s">
        <v>100</v>
      </c>
      <c r="E29" s="35"/>
      <c r="F29" s="254" t="s">
        <v>372</v>
      </c>
      <c r="G29" s="259">
        <v>37.5</v>
      </c>
      <c r="H29" s="259">
        <v>0</v>
      </c>
      <c r="I29" s="259">
        <v>0</v>
      </c>
      <c r="J29" s="259">
        <f>I29/G29*100</f>
        <v>0</v>
      </c>
      <c r="K29" s="259"/>
      <c r="L29" s="259"/>
      <c r="M29" s="259"/>
      <c r="N29" s="259"/>
      <c r="O29" s="38"/>
      <c r="P29" s="38"/>
      <c r="Q29" s="38"/>
      <c r="R29" s="38"/>
      <c r="S29" s="38"/>
      <c r="T29" s="38"/>
      <c r="U29" s="38"/>
      <c r="V29" s="38"/>
    </row>
    <row r="30" spans="1:15" s="15" customFormat="1" ht="55.5" customHeight="1">
      <c r="A30" s="29"/>
      <c r="B30" s="21" t="s">
        <v>47</v>
      </c>
      <c r="C30" s="21" t="s">
        <v>45</v>
      </c>
      <c r="D30" s="40" t="s">
        <v>46</v>
      </c>
      <c r="E30" s="41"/>
      <c r="F30" s="13" t="s">
        <v>48</v>
      </c>
      <c r="G30" s="198">
        <f>G31+G32+G33+G34+G35</f>
        <v>172</v>
      </c>
      <c r="H30" s="198">
        <f>H31+H32+H33+H34+H35</f>
        <v>40.5</v>
      </c>
      <c r="I30" s="198">
        <f>I31+I32+I33+I34+I35</f>
        <v>23.5</v>
      </c>
      <c r="J30" s="259">
        <f>I30/G30*100</f>
        <v>13.662790697674417</v>
      </c>
      <c r="K30" s="198">
        <f>K31+K32+K34+K35</f>
        <v>0</v>
      </c>
      <c r="L30" s="198"/>
      <c r="M30" s="198"/>
      <c r="N30" s="198"/>
      <c r="O30" s="14"/>
    </row>
    <row r="31" spans="1:15" s="15" customFormat="1" ht="27.75" customHeight="1">
      <c r="A31" s="42"/>
      <c r="B31" s="21"/>
      <c r="C31" s="21"/>
      <c r="D31" s="43"/>
      <c r="E31" s="41"/>
      <c r="F31" s="43" t="s">
        <v>288</v>
      </c>
      <c r="G31" s="256">
        <v>30</v>
      </c>
      <c r="H31" s="256">
        <v>10</v>
      </c>
      <c r="I31" s="256">
        <v>9.5</v>
      </c>
      <c r="J31" s="256"/>
      <c r="K31" s="256"/>
      <c r="L31" s="256"/>
      <c r="M31" s="256"/>
      <c r="N31" s="256"/>
      <c r="O31" s="14"/>
    </row>
    <row r="32" spans="1:15" s="46" customFormat="1" ht="69.75" customHeight="1">
      <c r="A32" s="24"/>
      <c r="B32" s="24"/>
      <c r="C32" s="24"/>
      <c r="D32" s="44"/>
      <c r="E32" s="44"/>
      <c r="F32" s="45" t="s">
        <v>49</v>
      </c>
      <c r="G32" s="256">
        <v>72</v>
      </c>
      <c r="H32" s="256">
        <v>10.5</v>
      </c>
      <c r="I32" s="256">
        <v>9</v>
      </c>
      <c r="J32" s="256"/>
      <c r="K32" s="256"/>
      <c r="L32" s="256"/>
      <c r="M32" s="256"/>
      <c r="N32" s="256"/>
      <c r="O32" s="27"/>
    </row>
    <row r="33" spans="1:15" s="46" customFormat="1" ht="20.25" customHeight="1">
      <c r="A33" s="24"/>
      <c r="B33" s="24"/>
      <c r="C33" s="24"/>
      <c r="D33" s="44"/>
      <c r="E33" s="44"/>
      <c r="F33" s="45" t="s">
        <v>289</v>
      </c>
      <c r="G33" s="256">
        <v>15</v>
      </c>
      <c r="H33" s="256"/>
      <c r="I33" s="256"/>
      <c r="J33" s="256"/>
      <c r="K33" s="256"/>
      <c r="L33" s="256"/>
      <c r="M33" s="256"/>
      <c r="N33" s="256"/>
      <c r="O33" s="27"/>
    </row>
    <row r="34" spans="1:15" s="15" customFormat="1" ht="35.25" customHeight="1">
      <c r="A34" s="29"/>
      <c r="B34" s="30"/>
      <c r="C34" s="30"/>
      <c r="D34" s="47"/>
      <c r="E34" s="47"/>
      <c r="F34" s="43" t="s">
        <v>290</v>
      </c>
      <c r="G34" s="256">
        <v>35</v>
      </c>
      <c r="H34" s="256">
        <v>15</v>
      </c>
      <c r="I34" s="256"/>
      <c r="J34" s="256"/>
      <c r="K34" s="198"/>
      <c r="L34" s="198"/>
      <c r="M34" s="198"/>
      <c r="N34" s="198"/>
      <c r="O34" s="14"/>
    </row>
    <row r="35" spans="1:15" s="15" customFormat="1" ht="20.25" customHeight="1">
      <c r="A35" s="48"/>
      <c r="B35" s="49"/>
      <c r="C35" s="49"/>
      <c r="D35" s="47"/>
      <c r="E35" s="47"/>
      <c r="F35" s="43" t="s">
        <v>326</v>
      </c>
      <c r="G35" s="256">
        <v>20</v>
      </c>
      <c r="H35" s="256">
        <v>5</v>
      </c>
      <c r="I35" s="256">
        <v>5</v>
      </c>
      <c r="J35" s="256"/>
      <c r="K35" s="198"/>
      <c r="L35" s="198"/>
      <c r="M35" s="198"/>
      <c r="N35" s="198"/>
      <c r="O35" s="14"/>
    </row>
    <row r="36" spans="1:15" s="51" customFormat="1" ht="58.5" customHeight="1">
      <c r="A36" s="171">
        <v>1100000</v>
      </c>
      <c r="B36" s="172"/>
      <c r="C36" s="172"/>
      <c r="D36" s="173" t="s">
        <v>51</v>
      </c>
      <c r="E36" s="174"/>
      <c r="F36" s="175"/>
      <c r="G36" s="166"/>
      <c r="H36" s="166"/>
      <c r="I36" s="166"/>
      <c r="J36" s="166"/>
      <c r="K36" s="260"/>
      <c r="L36" s="260"/>
      <c r="M36" s="260"/>
      <c r="N36" s="260"/>
      <c r="O36" s="14"/>
    </row>
    <row r="37" spans="1:15" s="53" customFormat="1" ht="60.75" customHeight="1">
      <c r="A37" s="171">
        <v>1110000</v>
      </c>
      <c r="B37" s="172"/>
      <c r="C37" s="172"/>
      <c r="D37" s="176" t="s">
        <v>51</v>
      </c>
      <c r="E37" s="174"/>
      <c r="F37" s="175"/>
      <c r="G37" s="166"/>
      <c r="H37" s="166"/>
      <c r="I37" s="166"/>
      <c r="J37" s="166"/>
      <c r="K37" s="260"/>
      <c r="L37" s="260"/>
      <c r="M37" s="260"/>
      <c r="N37" s="260"/>
      <c r="O37" s="52"/>
    </row>
    <row r="38" spans="1:15" s="51" customFormat="1" ht="53.25" customHeight="1">
      <c r="A38" s="48">
        <v>1113132</v>
      </c>
      <c r="B38" s="21" t="s">
        <v>52</v>
      </c>
      <c r="C38" s="21" t="s">
        <v>53</v>
      </c>
      <c r="D38" s="28" t="s">
        <v>54</v>
      </c>
      <c r="E38" s="54"/>
      <c r="F38" s="13" t="s">
        <v>55</v>
      </c>
      <c r="G38" s="198">
        <f>G39</f>
        <v>10</v>
      </c>
      <c r="H38" s="198">
        <f>H39</f>
        <v>4.2</v>
      </c>
      <c r="I38" s="198">
        <f>I39</f>
        <v>1.5</v>
      </c>
      <c r="J38" s="198">
        <f>I38/G38*100</f>
        <v>15</v>
      </c>
      <c r="K38" s="198">
        <f>K39</f>
        <v>0</v>
      </c>
      <c r="L38" s="198"/>
      <c r="M38" s="198"/>
      <c r="N38" s="198"/>
      <c r="O38" s="14"/>
    </row>
    <row r="39" spans="1:15" s="51" customFormat="1" ht="37.5" customHeight="1">
      <c r="A39" s="42"/>
      <c r="B39" s="21"/>
      <c r="C39" s="21"/>
      <c r="D39" s="43"/>
      <c r="E39" s="54"/>
      <c r="F39" s="43" t="s">
        <v>56</v>
      </c>
      <c r="G39" s="256">
        <v>10</v>
      </c>
      <c r="H39" s="256">
        <v>4.2</v>
      </c>
      <c r="I39" s="256">
        <v>1.5</v>
      </c>
      <c r="J39" s="256"/>
      <c r="K39" s="256"/>
      <c r="L39" s="256"/>
      <c r="M39" s="256"/>
      <c r="N39" s="256"/>
      <c r="O39" s="14"/>
    </row>
    <row r="40" spans="1:15" s="56" customFormat="1" ht="24.75" customHeight="1">
      <c r="A40" s="24"/>
      <c r="B40" s="24"/>
      <c r="C40" s="24"/>
      <c r="D40" s="201" t="s">
        <v>50</v>
      </c>
      <c r="E40" s="203"/>
      <c r="F40" s="204"/>
      <c r="G40" s="257">
        <f>G38</f>
        <v>10</v>
      </c>
      <c r="H40" s="257">
        <f>H38</f>
        <v>4.2</v>
      </c>
      <c r="I40" s="257">
        <f>I38</f>
        <v>1.5</v>
      </c>
      <c r="J40" s="257">
        <f>J38</f>
        <v>15</v>
      </c>
      <c r="K40" s="257">
        <f>K38</f>
        <v>0</v>
      </c>
      <c r="L40" s="257"/>
      <c r="M40" s="257"/>
      <c r="N40" s="257"/>
      <c r="O40" s="55"/>
    </row>
    <row r="41" spans="1:15" s="19" customFormat="1" ht="78" customHeight="1">
      <c r="A41" s="178" t="s">
        <v>57</v>
      </c>
      <c r="B41" s="179"/>
      <c r="C41" s="179"/>
      <c r="D41" s="163" t="s">
        <v>58</v>
      </c>
      <c r="E41" s="180"/>
      <c r="F41" s="181"/>
      <c r="G41" s="261"/>
      <c r="H41" s="261"/>
      <c r="I41" s="261"/>
      <c r="J41" s="261"/>
      <c r="K41" s="261"/>
      <c r="L41" s="261"/>
      <c r="M41" s="261"/>
      <c r="N41" s="261"/>
      <c r="O41" s="27"/>
    </row>
    <row r="42" spans="1:15" s="19" customFormat="1" ht="84.75" customHeight="1">
      <c r="A42" s="178" t="s">
        <v>59</v>
      </c>
      <c r="B42" s="179"/>
      <c r="C42" s="179"/>
      <c r="D42" s="177" t="s">
        <v>58</v>
      </c>
      <c r="E42" s="180"/>
      <c r="F42" s="181"/>
      <c r="G42" s="261"/>
      <c r="H42" s="261"/>
      <c r="I42" s="261"/>
      <c r="J42" s="261"/>
      <c r="K42" s="261"/>
      <c r="L42" s="261"/>
      <c r="M42" s="261"/>
      <c r="N42" s="261"/>
      <c r="O42" s="27"/>
    </row>
    <row r="43" spans="1:15" s="19" customFormat="1" ht="42" customHeight="1">
      <c r="A43" s="49" t="s">
        <v>60</v>
      </c>
      <c r="B43" s="24" t="s">
        <v>61</v>
      </c>
      <c r="C43" s="24"/>
      <c r="D43" s="155" t="s">
        <v>62</v>
      </c>
      <c r="E43" s="57"/>
      <c r="F43" s="58"/>
      <c r="G43" s="198">
        <f>G44+G45+G49+G50+G51</f>
        <v>554.9</v>
      </c>
      <c r="H43" s="198">
        <f>H44+H45+H49+H50+H51</f>
        <v>374.6</v>
      </c>
      <c r="I43" s="198">
        <f>I44+I45+I49+I50+I51</f>
        <v>120.8</v>
      </c>
      <c r="J43" s="198">
        <f>I43/G43*100</f>
        <v>21.769688232113896</v>
      </c>
      <c r="K43" s="198">
        <f>K44+K45+K49+K50+K51</f>
        <v>0</v>
      </c>
      <c r="L43" s="198"/>
      <c r="M43" s="198"/>
      <c r="N43" s="198"/>
      <c r="O43" s="27"/>
    </row>
    <row r="44" spans="1:15" s="19" customFormat="1" ht="83.25" customHeight="1">
      <c r="A44" s="21" t="s">
        <v>63</v>
      </c>
      <c r="B44" s="21" t="s">
        <v>64</v>
      </c>
      <c r="C44" s="21" t="s">
        <v>65</v>
      </c>
      <c r="D44" s="16" t="s">
        <v>66</v>
      </c>
      <c r="E44" s="57"/>
      <c r="F44" s="59" t="s">
        <v>67</v>
      </c>
      <c r="G44" s="198">
        <v>149.5</v>
      </c>
      <c r="H44" s="198">
        <v>149.5</v>
      </c>
      <c r="I44" s="198"/>
      <c r="J44" s="198"/>
      <c r="K44" s="198"/>
      <c r="L44" s="198"/>
      <c r="M44" s="198"/>
      <c r="N44" s="198"/>
      <c r="O44" s="27" t="e">
        <f>#REF!+#REF!+#REF!+#REF!+#REF!+#REF!+#REF!+#REF!+#REF!</f>
        <v>#REF!</v>
      </c>
    </row>
    <row r="45" spans="1:15" s="19" customFormat="1" ht="40.5" customHeight="1">
      <c r="A45" s="24" t="s">
        <v>68</v>
      </c>
      <c r="B45" s="24" t="s">
        <v>69</v>
      </c>
      <c r="C45" s="24" t="s">
        <v>70</v>
      </c>
      <c r="D45" s="16" t="s">
        <v>71</v>
      </c>
      <c r="E45" s="57"/>
      <c r="F45" s="59" t="s">
        <v>72</v>
      </c>
      <c r="G45" s="198">
        <f>G46+G47+G48</f>
        <v>75.4</v>
      </c>
      <c r="H45" s="198">
        <f>H46+H47+H48</f>
        <v>51.1</v>
      </c>
      <c r="I45" s="198">
        <f>I46+I47+I48</f>
        <v>1.3</v>
      </c>
      <c r="J45" s="198">
        <f>I45/G45*100</f>
        <v>1.7241379310344827</v>
      </c>
      <c r="K45" s="198">
        <f>K46+K47+K48</f>
        <v>0</v>
      </c>
      <c r="L45" s="198"/>
      <c r="M45" s="198"/>
      <c r="N45" s="198"/>
      <c r="O45" s="27"/>
    </row>
    <row r="46" spans="1:15" s="51" customFormat="1" ht="36" customHeight="1">
      <c r="A46" s="21"/>
      <c r="B46" s="21"/>
      <c r="C46" s="21"/>
      <c r="D46" s="28"/>
      <c r="E46" s="28"/>
      <c r="F46" s="43" t="s">
        <v>73</v>
      </c>
      <c r="G46" s="256">
        <v>15</v>
      </c>
      <c r="H46" s="256">
        <v>6</v>
      </c>
      <c r="I46" s="256">
        <v>0</v>
      </c>
      <c r="J46" s="256"/>
      <c r="K46" s="256"/>
      <c r="L46" s="256"/>
      <c r="M46" s="256"/>
      <c r="N46" s="256"/>
      <c r="O46" s="14"/>
    </row>
    <row r="47" spans="1:15" s="51" customFormat="1" ht="81.75" customHeight="1">
      <c r="A47" s="42"/>
      <c r="B47" s="21"/>
      <c r="C47" s="21"/>
      <c r="D47" s="43"/>
      <c r="E47" s="28"/>
      <c r="F47" s="43" t="s">
        <v>74</v>
      </c>
      <c r="G47" s="256">
        <v>40</v>
      </c>
      <c r="H47" s="256">
        <v>40</v>
      </c>
      <c r="I47" s="256">
        <v>0</v>
      </c>
      <c r="J47" s="256"/>
      <c r="K47" s="256"/>
      <c r="L47" s="256"/>
      <c r="M47" s="256"/>
      <c r="N47" s="256"/>
      <c r="O47" s="14"/>
    </row>
    <row r="48" spans="1:15" s="19" customFormat="1" ht="33" customHeight="1">
      <c r="A48" s="24"/>
      <c r="B48" s="24"/>
      <c r="C48" s="24"/>
      <c r="D48" s="57"/>
      <c r="E48" s="57"/>
      <c r="F48" s="60" t="s">
        <v>75</v>
      </c>
      <c r="G48" s="256">
        <v>20.4</v>
      </c>
      <c r="H48" s="256">
        <v>5.1</v>
      </c>
      <c r="I48" s="256">
        <v>1.3</v>
      </c>
      <c r="J48" s="256"/>
      <c r="K48" s="256"/>
      <c r="L48" s="256"/>
      <c r="M48" s="256"/>
      <c r="N48" s="256"/>
      <c r="O48" s="27"/>
    </row>
    <row r="49" spans="1:15" s="51" customFormat="1" ht="89.25" customHeight="1">
      <c r="A49" s="21" t="s">
        <v>76</v>
      </c>
      <c r="B49" s="21" t="s">
        <v>77</v>
      </c>
      <c r="C49" s="21" t="s">
        <v>70</v>
      </c>
      <c r="D49" s="28" t="s">
        <v>78</v>
      </c>
      <c r="E49" s="28"/>
      <c r="F49" s="60" t="s">
        <v>79</v>
      </c>
      <c r="G49" s="198">
        <v>30</v>
      </c>
      <c r="H49" s="198">
        <v>9</v>
      </c>
      <c r="I49" s="198">
        <v>5</v>
      </c>
      <c r="J49" s="198">
        <f aca="true" t="shared" si="0" ref="J49:J57">I49/G49*100</f>
        <v>16.666666666666664</v>
      </c>
      <c r="K49" s="198">
        <v>0</v>
      </c>
      <c r="L49" s="198"/>
      <c r="M49" s="198"/>
      <c r="N49" s="198"/>
      <c r="O49" s="14"/>
    </row>
    <row r="50" spans="1:15" s="51" customFormat="1" ht="78.75" customHeight="1">
      <c r="A50" s="21" t="s">
        <v>80</v>
      </c>
      <c r="B50" s="21" t="s">
        <v>81</v>
      </c>
      <c r="C50" s="21" t="s">
        <v>70</v>
      </c>
      <c r="D50" s="28" t="s">
        <v>82</v>
      </c>
      <c r="E50" s="28"/>
      <c r="F50" s="59" t="s">
        <v>83</v>
      </c>
      <c r="G50" s="198">
        <v>150</v>
      </c>
      <c r="H50" s="198">
        <v>90</v>
      </c>
      <c r="I50" s="198">
        <v>39.5</v>
      </c>
      <c r="J50" s="198">
        <f t="shared" si="0"/>
        <v>26.333333333333332</v>
      </c>
      <c r="K50" s="198"/>
      <c r="L50" s="198"/>
      <c r="M50" s="198"/>
      <c r="N50" s="198"/>
      <c r="O50" s="14"/>
    </row>
    <row r="51" spans="1:15" s="19" customFormat="1" ht="71.25" customHeight="1">
      <c r="A51" s="21" t="s">
        <v>84</v>
      </c>
      <c r="B51" s="21" t="s">
        <v>85</v>
      </c>
      <c r="C51" s="21" t="s">
        <v>70</v>
      </c>
      <c r="D51" s="28" t="s">
        <v>86</v>
      </c>
      <c r="E51" s="57"/>
      <c r="F51" s="61" t="s">
        <v>87</v>
      </c>
      <c r="G51" s="198">
        <v>150</v>
      </c>
      <c r="H51" s="198">
        <v>75</v>
      </c>
      <c r="I51" s="198">
        <v>75</v>
      </c>
      <c r="J51" s="198">
        <f t="shared" si="0"/>
        <v>50</v>
      </c>
      <c r="K51" s="198"/>
      <c r="L51" s="198"/>
      <c r="M51" s="198"/>
      <c r="N51" s="198"/>
      <c r="O51" s="27"/>
    </row>
    <row r="52" spans="1:15" s="19" customFormat="1" ht="33.75" customHeight="1">
      <c r="A52" s="211" t="s">
        <v>88</v>
      </c>
      <c r="B52" s="211" t="s">
        <v>89</v>
      </c>
      <c r="C52" s="211" t="s">
        <v>70</v>
      </c>
      <c r="D52" s="212" t="s">
        <v>90</v>
      </c>
      <c r="E52" s="207"/>
      <c r="F52" s="213"/>
      <c r="G52" s="262">
        <f>G53+G54+G55+G56</f>
        <v>487.75</v>
      </c>
      <c r="H52" s="262">
        <f>H53+H54+H55+H56</f>
        <v>138</v>
      </c>
      <c r="I52" s="262">
        <f>I53+I54+I55+I56</f>
        <v>73.4</v>
      </c>
      <c r="J52" s="262">
        <f t="shared" si="0"/>
        <v>15.048692977960021</v>
      </c>
      <c r="K52" s="262">
        <f>K53+K54+K55+K56</f>
        <v>0</v>
      </c>
      <c r="L52" s="262"/>
      <c r="M52" s="262"/>
      <c r="N52" s="262"/>
      <c r="O52" s="27"/>
    </row>
    <row r="53" spans="1:15" s="19" customFormat="1" ht="55.5" customHeight="1">
      <c r="A53" s="21" t="s">
        <v>91</v>
      </c>
      <c r="B53" s="42">
        <v>2221</v>
      </c>
      <c r="C53" s="21" t="s">
        <v>70</v>
      </c>
      <c r="D53" s="28"/>
      <c r="E53" s="28"/>
      <c r="F53" s="13" t="s">
        <v>281</v>
      </c>
      <c r="G53" s="198">
        <v>130</v>
      </c>
      <c r="H53" s="198">
        <v>32.5</v>
      </c>
      <c r="I53" s="198">
        <v>22.2</v>
      </c>
      <c r="J53" s="198">
        <f t="shared" si="0"/>
        <v>17.076923076923077</v>
      </c>
      <c r="K53" s="256"/>
      <c r="L53" s="256"/>
      <c r="M53" s="256"/>
      <c r="N53" s="256"/>
      <c r="O53" s="27"/>
    </row>
    <row r="54" spans="1:15" s="19" customFormat="1" ht="105" customHeight="1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198">
        <v>72</v>
      </c>
      <c r="H54" s="198">
        <v>18</v>
      </c>
      <c r="I54" s="198">
        <v>5.8</v>
      </c>
      <c r="J54" s="198">
        <f t="shared" si="0"/>
        <v>8.055555555555555</v>
      </c>
      <c r="K54" s="198"/>
      <c r="L54" s="198"/>
      <c r="M54" s="198"/>
      <c r="N54" s="198"/>
      <c r="O54" s="27"/>
    </row>
    <row r="55" spans="1:15" s="19" customFormat="1" ht="86.25" customHeight="1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198">
        <v>226</v>
      </c>
      <c r="H55" s="198">
        <v>57.5</v>
      </c>
      <c r="I55" s="198">
        <v>26.4</v>
      </c>
      <c r="J55" s="198">
        <f t="shared" si="0"/>
        <v>11.68141592920354</v>
      </c>
      <c r="K55" s="198"/>
      <c r="L55" s="198"/>
      <c r="M55" s="198"/>
      <c r="N55" s="198"/>
      <c r="O55" s="27"/>
    </row>
    <row r="56" spans="1:15" s="51" customFormat="1" ht="69.75" customHeight="1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198">
        <v>59.75</v>
      </c>
      <c r="H56" s="198">
        <v>30</v>
      </c>
      <c r="I56" s="198">
        <v>19</v>
      </c>
      <c r="J56" s="198">
        <f t="shared" si="0"/>
        <v>31.799163179916317</v>
      </c>
      <c r="K56" s="198"/>
      <c r="L56" s="198"/>
      <c r="M56" s="198"/>
      <c r="N56" s="198"/>
      <c r="O56" s="14"/>
    </row>
    <row r="57" spans="1:15" s="64" customFormat="1" ht="85.5" customHeight="1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198">
        <f>50+23.5</f>
        <v>73.5</v>
      </c>
      <c r="H57" s="198">
        <v>8.54</v>
      </c>
      <c r="I57" s="166">
        <v>7.72095</v>
      </c>
      <c r="J57" s="198">
        <f t="shared" si="0"/>
        <v>10.50469387755102</v>
      </c>
      <c r="K57" s="198"/>
      <c r="L57" s="198"/>
      <c r="M57" s="198"/>
      <c r="N57" s="198"/>
      <c r="O57" s="27"/>
    </row>
    <row r="58" spans="1:15" s="65" customFormat="1" ht="36" customHeight="1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282</v>
      </c>
      <c r="G58" s="198">
        <f>G59+G60+G63</f>
        <v>384.45</v>
      </c>
      <c r="H58" s="198">
        <f aca="true" t="shared" si="1" ref="H58:N58">H59+H60+H63</f>
        <v>82.791</v>
      </c>
      <c r="I58" s="198">
        <f t="shared" si="1"/>
        <v>27.696</v>
      </c>
      <c r="J58" s="198">
        <f t="shared" si="1"/>
        <v>0</v>
      </c>
      <c r="K58" s="198">
        <f t="shared" si="1"/>
        <v>500</v>
      </c>
      <c r="L58" s="198">
        <f t="shared" si="1"/>
        <v>0</v>
      </c>
      <c r="M58" s="198">
        <f t="shared" si="1"/>
        <v>0</v>
      </c>
      <c r="N58" s="198">
        <f t="shared" si="1"/>
        <v>0</v>
      </c>
      <c r="O58" s="14"/>
    </row>
    <row r="59" spans="1:15" s="65" customFormat="1" ht="115.5" customHeight="1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301</v>
      </c>
      <c r="G59" s="256">
        <v>150</v>
      </c>
      <c r="H59" s="256">
        <v>37.5</v>
      </c>
      <c r="I59" s="256">
        <v>9.706</v>
      </c>
      <c r="J59" s="256"/>
      <c r="K59" s="256"/>
      <c r="L59" s="256"/>
      <c r="M59" s="256"/>
      <c r="N59" s="256"/>
      <c r="O59" s="14"/>
    </row>
    <row r="60" spans="1:15" s="65" customFormat="1" ht="37.5" customHeight="1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56">
        <f>G61+G62</f>
        <v>234.45</v>
      </c>
      <c r="H60" s="256">
        <f>H61+H62</f>
        <v>45.291</v>
      </c>
      <c r="I60" s="256">
        <f>I61+I62</f>
        <v>17.990000000000002</v>
      </c>
      <c r="J60" s="256"/>
      <c r="K60" s="256">
        <f>K61+K62</f>
        <v>0</v>
      </c>
      <c r="L60" s="256"/>
      <c r="M60" s="256"/>
      <c r="N60" s="256"/>
      <c r="O60" s="14"/>
    </row>
    <row r="61" spans="1:15" s="65" customFormat="1" ht="133.5" customHeight="1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56">
        <v>200</v>
      </c>
      <c r="H61" s="256">
        <v>36</v>
      </c>
      <c r="I61" s="256">
        <v>10</v>
      </c>
      <c r="J61" s="256"/>
      <c r="K61" s="256"/>
      <c r="L61" s="256"/>
      <c r="M61" s="256"/>
      <c r="N61" s="256"/>
      <c r="O61" s="14"/>
    </row>
    <row r="62" spans="1:15" s="10" customFormat="1" ht="65.25" customHeight="1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3">
        <v>34.45</v>
      </c>
      <c r="H62" s="256">
        <v>9.291</v>
      </c>
      <c r="I62" s="256">
        <v>7.99</v>
      </c>
      <c r="J62" s="256"/>
      <c r="K62" s="256"/>
      <c r="L62" s="256"/>
      <c r="M62" s="256"/>
      <c r="N62" s="256"/>
      <c r="O62" s="27"/>
    </row>
    <row r="63" spans="1:15" s="10" customFormat="1" ht="101.25" customHeight="1">
      <c r="A63" s="234" t="s">
        <v>360</v>
      </c>
      <c r="B63" s="234" t="s">
        <v>361</v>
      </c>
      <c r="C63" s="234" t="s">
        <v>103</v>
      </c>
      <c r="D63" s="239" t="s">
        <v>362</v>
      </c>
      <c r="E63" s="66"/>
      <c r="F63" s="43" t="s">
        <v>359</v>
      </c>
      <c r="G63" s="256"/>
      <c r="H63" s="256"/>
      <c r="I63" s="256"/>
      <c r="J63" s="256"/>
      <c r="K63" s="256">
        <v>500</v>
      </c>
      <c r="L63" s="256">
        <v>0</v>
      </c>
      <c r="M63" s="256">
        <v>0</v>
      </c>
      <c r="N63" s="256"/>
      <c r="O63" s="27"/>
    </row>
    <row r="64" spans="1:15" s="65" customFormat="1" ht="38.25" customHeight="1">
      <c r="A64" s="21"/>
      <c r="B64" s="21"/>
      <c r="C64" s="21"/>
      <c r="D64" s="43"/>
      <c r="E64" s="43"/>
      <c r="F64" s="43" t="s">
        <v>113</v>
      </c>
      <c r="G64" s="198">
        <f>G65+G71+G73+G74+G77</f>
        <v>4330.45</v>
      </c>
      <c r="H64" s="198">
        <f>H65+H71+H73+H74+H77</f>
        <v>707.469</v>
      </c>
      <c r="I64" s="198">
        <f>I65+I71+I73+I74+I77</f>
        <v>505.54999999999995</v>
      </c>
      <c r="J64" s="198"/>
      <c r="K64" s="198"/>
      <c r="L64" s="198"/>
      <c r="M64" s="198"/>
      <c r="N64" s="198"/>
      <c r="O64" s="14"/>
    </row>
    <row r="65" spans="1:15" s="65" customFormat="1" ht="250.5" customHeight="1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198">
        <f>G69+G70+G66+G67+G68</f>
        <v>1131</v>
      </c>
      <c r="H65" s="198">
        <f>H69+H70+H66+H67+H68</f>
        <v>176.209</v>
      </c>
      <c r="I65" s="198">
        <f>I69+I70+I66+I67+I68</f>
        <v>144.349</v>
      </c>
      <c r="J65" s="198"/>
      <c r="K65" s="198"/>
      <c r="L65" s="198"/>
      <c r="M65" s="198"/>
      <c r="N65" s="198"/>
      <c r="O65" s="14"/>
    </row>
    <row r="66" spans="1:15" s="229" customFormat="1" ht="54" customHeight="1">
      <c r="A66" s="42">
        <v>1513031</v>
      </c>
      <c r="B66" s="21" t="s">
        <v>327</v>
      </c>
      <c r="C66" s="21"/>
      <c r="D66" s="28"/>
      <c r="E66" s="47"/>
      <c r="F66" s="43" t="s">
        <v>330</v>
      </c>
      <c r="G66" s="256">
        <v>75</v>
      </c>
      <c r="H66" s="256">
        <v>0</v>
      </c>
      <c r="I66" s="256">
        <v>0</v>
      </c>
      <c r="J66" s="256"/>
      <c r="K66" s="256"/>
      <c r="L66" s="256"/>
      <c r="M66" s="256"/>
      <c r="N66" s="256"/>
      <c r="O66" s="52"/>
    </row>
    <row r="67" spans="1:15" s="229" customFormat="1" ht="54" customHeight="1">
      <c r="A67" s="42">
        <v>1513033</v>
      </c>
      <c r="B67" s="21" t="s">
        <v>328</v>
      </c>
      <c r="C67" s="21"/>
      <c r="D67" s="28"/>
      <c r="E67" s="47"/>
      <c r="F67" s="43" t="s">
        <v>331</v>
      </c>
      <c r="G67" s="256">
        <v>36</v>
      </c>
      <c r="H67" s="256">
        <v>6</v>
      </c>
      <c r="I67" s="256">
        <v>4.81</v>
      </c>
      <c r="J67" s="256"/>
      <c r="K67" s="256"/>
      <c r="L67" s="256"/>
      <c r="M67" s="256"/>
      <c r="N67" s="256"/>
      <c r="O67" s="52"/>
    </row>
    <row r="68" spans="1:15" s="229" customFormat="1" ht="54" customHeight="1">
      <c r="A68" s="42">
        <v>1513034</v>
      </c>
      <c r="B68" s="21" t="s">
        <v>329</v>
      </c>
      <c r="C68" s="21"/>
      <c r="D68" s="28"/>
      <c r="E68" s="47"/>
      <c r="F68" s="43" t="s">
        <v>332</v>
      </c>
      <c r="G68" s="256">
        <v>240</v>
      </c>
      <c r="H68" s="256">
        <v>88.009</v>
      </c>
      <c r="I68" s="256">
        <v>70.021</v>
      </c>
      <c r="J68" s="256"/>
      <c r="K68" s="256"/>
      <c r="L68" s="256"/>
      <c r="M68" s="256"/>
      <c r="N68" s="256"/>
      <c r="O68" s="52"/>
    </row>
    <row r="69" spans="1:15" s="229" customFormat="1" ht="54" customHeight="1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56">
        <v>750</v>
      </c>
      <c r="H69" s="256">
        <v>75</v>
      </c>
      <c r="I69" s="256">
        <v>66.254</v>
      </c>
      <c r="J69" s="256"/>
      <c r="K69" s="256"/>
      <c r="L69" s="256"/>
      <c r="M69" s="256"/>
      <c r="N69" s="256"/>
      <c r="O69" s="52"/>
    </row>
    <row r="70" spans="1:15" s="229" customFormat="1" ht="54" customHeight="1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56">
        <v>30</v>
      </c>
      <c r="H70" s="256">
        <v>7.2</v>
      </c>
      <c r="I70" s="256">
        <v>3.264</v>
      </c>
      <c r="J70" s="256"/>
      <c r="K70" s="256"/>
      <c r="L70" s="256"/>
      <c r="M70" s="256"/>
      <c r="N70" s="256"/>
      <c r="O70" s="52"/>
    </row>
    <row r="71" spans="1:15" s="65" customFormat="1" ht="120.75" customHeight="1">
      <c r="A71" s="42">
        <v>1513180</v>
      </c>
      <c r="B71" s="21" t="s">
        <v>124</v>
      </c>
      <c r="C71" s="21"/>
      <c r="D71" s="67" t="s">
        <v>125</v>
      </c>
      <c r="E71" s="47"/>
      <c r="F71" s="43"/>
      <c r="G71" s="256">
        <f>G72</f>
        <v>200</v>
      </c>
      <c r="H71" s="256">
        <f>H72</f>
        <v>47</v>
      </c>
      <c r="I71" s="256">
        <f>I72</f>
        <v>34.354</v>
      </c>
      <c r="J71" s="256"/>
      <c r="K71" s="256">
        <f>K72</f>
        <v>0</v>
      </c>
      <c r="L71" s="256"/>
      <c r="M71" s="256"/>
      <c r="N71" s="256"/>
      <c r="O71" s="14"/>
    </row>
    <row r="72" spans="1:15" s="10" customFormat="1" ht="101.25" customHeight="1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56">
        <v>200</v>
      </c>
      <c r="H72" s="256">
        <v>47</v>
      </c>
      <c r="I72" s="256">
        <v>34.354</v>
      </c>
      <c r="J72" s="256"/>
      <c r="K72" s="256"/>
      <c r="L72" s="256"/>
      <c r="M72" s="256"/>
      <c r="N72" s="256"/>
      <c r="O72" s="27"/>
    </row>
    <row r="73" spans="1:15" s="64" customFormat="1" ht="114" customHeight="1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56">
        <v>75</v>
      </c>
      <c r="H73" s="256">
        <v>18.75</v>
      </c>
      <c r="I73" s="256">
        <v>10.19</v>
      </c>
      <c r="J73" s="256"/>
      <c r="K73" s="256"/>
      <c r="L73" s="256"/>
      <c r="M73" s="256"/>
      <c r="N73" s="256"/>
      <c r="O73" s="27"/>
    </row>
    <row r="74" spans="1:15" s="64" customFormat="1" ht="38.25" customHeight="1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56">
        <f>G75+G76</f>
        <v>1126.65</v>
      </c>
      <c r="H74" s="256">
        <f>H75+H76</f>
        <v>110.87</v>
      </c>
      <c r="I74" s="256">
        <f>I75+I76</f>
        <v>86.132</v>
      </c>
      <c r="J74" s="256"/>
      <c r="K74" s="256">
        <f>K75+K76</f>
        <v>0</v>
      </c>
      <c r="L74" s="256"/>
      <c r="M74" s="256"/>
      <c r="N74" s="256"/>
      <c r="O74" s="27"/>
    </row>
    <row r="75" spans="1:15" s="64" customFormat="1" ht="113.25" customHeight="1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56">
        <v>970.5</v>
      </c>
      <c r="H75" s="256">
        <v>51.3</v>
      </c>
      <c r="I75" s="256">
        <v>43.089</v>
      </c>
      <c r="J75" s="256"/>
      <c r="K75" s="256"/>
      <c r="L75" s="256"/>
      <c r="M75" s="256"/>
      <c r="N75" s="256"/>
      <c r="O75" s="27"/>
    </row>
    <row r="76" spans="1:15" s="10" customFormat="1" ht="78" customHeight="1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56">
        <v>156.15</v>
      </c>
      <c r="H76" s="256">
        <v>59.57</v>
      </c>
      <c r="I76" s="256">
        <v>43.043</v>
      </c>
      <c r="J76" s="256"/>
      <c r="K76" s="256"/>
      <c r="L76" s="256"/>
      <c r="M76" s="256"/>
      <c r="N76" s="256"/>
      <c r="O76" s="27"/>
    </row>
    <row r="77" spans="1:15" s="10" customFormat="1" ht="40.5" customHeight="1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56">
        <f>G78</f>
        <v>1797.8</v>
      </c>
      <c r="H77" s="256">
        <f>H78</f>
        <v>354.64</v>
      </c>
      <c r="I77" s="256">
        <f>I78</f>
        <v>230.525</v>
      </c>
      <c r="J77" s="256"/>
      <c r="K77" s="256">
        <f>K78</f>
        <v>0</v>
      </c>
      <c r="L77" s="256"/>
      <c r="M77" s="256"/>
      <c r="N77" s="256"/>
      <c r="O77" s="27"/>
    </row>
    <row r="78" spans="1:15" s="65" customFormat="1" ht="166.5" customHeight="1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56">
        <v>1797.8</v>
      </c>
      <c r="H78" s="256">
        <v>354.64</v>
      </c>
      <c r="I78" s="256">
        <v>230.525</v>
      </c>
      <c r="J78" s="256"/>
      <c r="K78" s="256"/>
      <c r="L78" s="256"/>
      <c r="M78" s="256"/>
      <c r="N78" s="256"/>
      <c r="O78" s="14"/>
    </row>
    <row r="79" spans="1:15" s="65" customFormat="1" ht="84.75" customHeight="1">
      <c r="A79" s="235" t="s">
        <v>350</v>
      </c>
      <c r="B79" s="234" t="s">
        <v>349</v>
      </c>
      <c r="C79" s="234" t="s">
        <v>141</v>
      </c>
      <c r="D79" s="236" t="s">
        <v>142</v>
      </c>
      <c r="E79" s="43"/>
      <c r="F79" s="13" t="s">
        <v>348</v>
      </c>
      <c r="G79" s="256">
        <v>25</v>
      </c>
      <c r="H79" s="256">
        <v>25</v>
      </c>
      <c r="I79" s="256">
        <v>25</v>
      </c>
      <c r="J79" s="256"/>
      <c r="K79" s="256"/>
      <c r="L79" s="256"/>
      <c r="M79" s="256"/>
      <c r="N79" s="256"/>
      <c r="O79" s="14"/>
    </row>
    <row r="80" spans="1:15" s="10" customFormat="1" ht="27.75" customHeight="1">
      <c r="A80" s="50"/>
      <c r="B80" s="34"/>
      <c r="C80" s="34"/>
      <c r="D80" s="201" t="s">
        <v>50</v>
      </c>
      <c r="E80" s="205"/>
      <c r="F80" s="206"/>
      <c r="G80" s="257">
        <f>G43+G52+G57+G58+G64+G79</f>
        <v>5856.05</v>
      </c>
      <c r="H80" s="257">
        <f aca="true" t="shared" si="2" ref="H80:N80">H43+H52+H57+H58+H64+H79</f>
        <v>1336.4</v>
      </c>
      <c r="I80" s="257">
        <f t="shared" si="2"/>
        <v>760.1669499999999</v>
      </c>
      <c r="J80" s="257">
        <f t="shared" si="2"/>
        <v>47.323075087624936</v>
      </c>
      <c r="K80" s="257">
        <f t="shared" si="2"/>
        <v>500</v>
      </c>
      <c r="L80" s="257">
        <f t="shared" si="2"/>
        <v>0</v>
      </c>
      <c r="M80" s="257">
        <f t="shared" si="2"/>
        <v>0</v>
      </c>
      <c r="N80" s="257">
        <f t="shared" si="2"/>
        <v>0</v>
      </c>
      <c r="O80" s="27"/>
    </row>
    <row r="81" spans="1:15" s="10" customFormat="1" ht="43.5" customHeight="1">
      <c r="A81" s="182">
        <v>2000000</v>
      </c>
      <c r="B81" s="169"/>
      <c r="C81" s="169"/>
      <c r="D81" s="183" t="s">
        <v>146</v>
      </c>
      <c r="E81" s="184"/>
      <c r="F81" s="165"/>
      <c r="G81" s="166"/>
      <c r="H81" s="166"/>
      <c r="I81" s="166"/>
      <c r="J81" s="166"/>
      <c r="K81" s="166"/>
      <c r="L81" s="166"/>
      <c r="M81" s="166"/>
      <c r="N81" s="166"/>
      <c r="O81" s="27"/>
    </row>
    <row r="82" spans="1:15" s="71" customFormat="1" ht="43.5" customHeight="1">
      <c r="A82" s="182">
        <v>2010000</v>
      </c>
      <c r="B82" s="169"/>
      <c r="C82" s="169"/>
      <c r="D82" s="185" t="s">
        <v>146</v>
      </c>
      <c r="E82" s="184"/>
      <c r="F82" s="165"/>
      <c r="G82" s="166"/>
      <c r="H82" s="166"/>
      <c r="I82" s="166"/>
      <c r="J82" s="166"/>
      <c r="K82" s="166"/>
      <c r="L82" s="166"/>
      <c r="M82" s="166"/>
      <c r="N82" s="166"/>
      <c r="O82" s="70"/>
    </row>
    <row r="83" spans="1:15" s="71" customFormat="1" ht="43.5" customHeight="1">
      <c r="A83" s="11" t="s">
        <v>147</v>
      </c>
      <c r="B83" s="11" t="s">
        <v>148</v>
      </c>
      <c r="C83" s="34"/>
      <c r="D83" s="156" t="s">
        <v>149</v>
      </c>
      <c r="E83" s="69"/>
      <c r="F83" s="9"/>
      <c r="G83" s="198">
        <f>G84</f>
        <v>5</v>
      </c>
      <c r="H83" s="198"/>
      <c r="I83" s="198"/>
      <c r="J83" s="198"/>
      <c r="K83" s="198">
        <f>K84</f>
        <v>0</v>
      </c>
      <c r="L83" s="198"/>
      <c r="M83" s="198"/>
      <c r="N83" s="198"/>
      <c r="O83" s="70"/>
    </row>
    <row r="84" spans="1:15" s="10" customFormat="1" ht="66" customHeight="1">
      <c r="A84" s="42">
        <v>2013112</v>
      </c>
      <c r="B84" s="21" t="s">
        <v>150</v>
      </c>
      <c r="C84" s="49" t="s">
        <v>53</v>
      </c>
      <c r="D84" s="72" t="s">
        <v>151</v>
      </c>
      <c r="E84" s="69"/>
      <c r="F84" s="62" t="s">
        <v>283</v>
      </c>
      <c r="G84" s="198">
        <v>5</v>
      </c>
      <c r="H84" s="198"/>
      <c r="I84" s="198"/>
      <c r="J84" s="198"/>
      <c r="K84" s="198"/>
      <c r="L84" s="198"/>
      <c r="M84" s="198"/>
      <c r="N84" s="198"/>
      <c r="O84" s="27"/>
    </row>
    <row r="85" spans="1:15" s="73" customFormat="1" ht="35.25" customHeight="1">
      <c r="A85" s="48"/>
      <c r="B85" s="49"/>
      <c r="C85" s="49"/>
      <c r="D85" s="201" t="s">
        <v>50</v>
      </c>
      <c r="E85" s="201"/>
      <c r="F85" s="202"/>
      <c r="G85" s="257">
        <f>G83</f>
        <v>5</v>
      </c>
      <c r="H85" s="257">
        <f>H83</f>
        <v>0</v>
      </c>
      <c r="I85" s="257">
        <f>I83</f>
        <v>0</v>
      </c>
      <c r="J85" s="257">
        <f>I85/G85*100</f>
        <v>0</v>
      </c>
      <c r="K85" s="257">
        <f>K83</f>
        <v>0</v>
      </c>
      <c r="L85" s="257"/>
      <c r="M85" s="257"/>
      <c r="N85" s="257"/>
      <c r="O85" s="31"/>
    </row>
    <row r="86" spans="1:15" s="65" customFormat="1" ht="58.5" customHeight="1">
      <c r="A86" s="171">
        <v>2400000</v>
      </c>
      <c r="B86" s="178"/>
      <c r="C86" s="178"/>
      <c r="D86" s="173" t="s">
        <v>152</v>
      </c>
      <c r="E86" s="186"/>
      <c r="F86" s="175"/>
      <c r="G86" s="166"/>
      <c r="H86" s="166"/>
      <c r="I86" s="166"/>
      <c r="J86" s="166"/>
      <c r="K86" s="166"/>
      <c r="L86" s="166"/>
      <c r="M86" s="166"/>
      <c r="N86" s="166"/>
      <c r="O86" s="14"/>
    </row>
    <row r="87" spans="1:15" s="65" customFormat="1" ht="60.75" customHeight="1">
      <c r="A87" s="171">
        <v>2410000</v>
      </c>
      <c r="B87" s="178"/>
      <c r="C87" s="178"/>
      <c r="D87" s="176" t="s">
        <v>152</v>
      </c>
      <c r="E87" s="186"/>
      <c r="F87" s="175"/>
      <c r="G87" s="166"/>
      <c r="H87" s="166"/>
      <c r="I87" s="166"/>
      <c r="J87" s="166"/>
      <c r="K87" s="166"/>
      <c r="L87" s="166"/>
      <c r="M87" s="166"/>
      <c r="N87" s="166"/>
      <c r="O87" s="14"/>
    </row>
    <row r="88" spans="1:15" s="74" customFormat="1" ht="50.25" customHeight="1">
      <c r="A88" s="42">
        <v>2413140</v>
      </c>
      <c r="B88" s="21" t="s">
        <v>153</v>
      </c>
      <c r="C88" s="157" t="s">
        <v>53</v>
      </c>
      <c r="D88" s="158" t="s">
        <v>252</v>
      </c>
      <c r="E88" s="28"/>
      <c r="F88" s="214" t="s">
        <v>154</v>
      </c>
      <c r="G88" s="264">
        <f>G89</f>
        <v>85</v>
      </c>
      <c r="H88" s="264">
        <f>H89</f>
        <v>14</v>
      </c>
      <c r="I88" s="264">
        <f>I89</f>
        <v>10</v>
      </c>
      <c r="J88" s="264">
        <f>I88/G88*100</f>
        <v>11.76470588235294</v>
      </c>
      <c r="K88" s="264">
        <f>SUM(K90:K92)</f>
        <v>0</v>
      </c>
      <c r="L88" s="264"/>
      <c r="M88" s="264"/>
      <c r="N88" s="264"/>
      <c r="O88" s="14"/>
    </row>
    <row r="89" spans="1:15" s="74" customFormat="1" ht="85.5" customHeight="1">
      <c r="A89" s="159" t="s">
        <v>250</v>
      </c>
      <c r="B89" s="159" t="s">
        <v>251</v>
      </c>
      <c r="C89" s="159" t="s">
        <v>53</v>
      </c>
      <c r="D89" s="158" t="s">
        <v>253</v>
      </c>
      <c r="E89" s="28"/>
      <c r="F89" s="43"/>
      <c r="G89" s="198">
        <f>SUM(G90:G92)</f>
        <v>85</v>
      </c>
      <c r="H89" s="198">
        <f>SUM(H90:H92)</f>
        <v>14</v>
      </c>
      <c r="I89" s="198">
        <v>10</v>
      </c>
      <c r="J89" s="198">
        <f>I89/G89*100</f>
        <v>11.76470588235294</v>
      </c>
      <c r="K89" s="198">
        <f>SUM(K90:K92)</f>
        <v>0</v>
      </c>
      <c r="L89" s="198"/>
      <c r="M89" s="198"/>
      <c r="N89" s="198"/>
      <c r="O89" s="14"/>
    </row>
    <row r="90" spans="1:15" s="10" customFormat="1" ht="69" customHeight="1">
      <c r="A90" s="24"/>
      <c r="B90" s="24"/>
      <c r="C90" s="24"/>
      <c r="D90" s="160" t="s">
        <v>178</v>
      </c>
      <c r="E90" s="57"/>
      <c r="F90" s="43" t="s">
        <v>155</v>
      </c>
      <c r="G90" s="256">
        <v>50</v>
      </c>
      <c r="H90" s="256">
        <v>14</v>
      </c>
      <c r="I90" s="256"/>
      <c r="J90" s="256"/>
      <c r="K90" s="198"/>
      <c r="L90" s="198"/>
      <c r="M90" s="198"/>
      <c r="N90" s="198"/>
      <c r="O90" s="27"/>
    </row>
    <row r="91" spans="1:15" s="65" customFormat="1" ht="41.25" customHeight="1">
      <c r="A91" s="21"/>
      <c r="B91" s="21"/>
      <c r="C91" s="21"/>
      <c r="D91" s="28"/>
      <c r="E91" s="28"/>
      <c r="F91" s="43" t="s">
        <v>156</v>
      </c>
      <c r="G91" s="256">
        <v>25</v>
      </c>
      <c r="H91" s="256"/>
      <c r="I91" s="256"/>
      <c r="J91" s="256"/>
      <c r="K91" s="198"/>
      <c r="L91" s="198"/>
      <c r="M91" s="198"/>
      <c r="N91" s="198"/>
      <c r="O91" s="14"/>
    </row>
    <row r="92" spans="1:15" s="65" customFormat="1" ht="24.75" customHeight="1">
      <c r="A92" s="21"/>
      <c r="B92" s="21"/>
      <c r="C92" s="21"/>
      <c r="D92" s="28"/>
      <c r="E92" s="28"/>
      <c r="F92" s="60" t="s">
        <v>157</v>
      </c>
      <c r="G92" s="256">
        <v>10</v>
      </c>
      <c r="H92" s="256"/>
      <c r="I92" s="256"/>
      <c r="J92" s="256"/>
      <c r="K92" s="256"/>
      <c r="L92" s="256"/>
      <c r="M92" s="256"/>
      <c r="N92" s="256"/>
      <c r="O92" s="14"/>
    </row>
    <row r="93" spans="1:15" s="65" customFormat="1" ht="52.5" customHeight="1">
      <c r="A93" s="21"/>
      <c r="B93" s="21"/>
      <c r="C93" s="21"/>
      <c r="D93" s="47"/>
      <c r="E93" s="47"/>
      <c r="F93" s="214" t="s">
        <v>158</v>
      </c>
      <c r="G93" s="264">
        <f>G94+G95+G98</f>
        <v>1017</v>
      </c>
      <c r="H93" s="264">
        <f>H94+H95+H98</f>
        <v>209.156</v>
      </c>
      <c r="I93" s="264">
        <f>I94+I95+I98</f>
        <v>136.22299999999998</v>
      </c>
      <c r="J93" s="264">
        <f>I93/G93*100</f>
        <v>13.39459193706981</v>
      </c>
      <c r="K93" s="264">
        <f>K94+K95+K98</f>
        <v>247</v>
      </c>
      <c r="L93" s="264"/>
      <c r="M93" s="264"/>
      <c r="N93" s="264"/>
      <c r="O93" s="14"/>
    </row>
    <row r="94" spans="1:15" s="65" customFormat="1" ht="132" customHeight="1">
      <c r="A94" s="49" t="s">
        <v>159</v>
      </c>
      <c r="B94" s="21" t="s">
        <v>160</v>
      </c>
      <c r="C94" s="21" t="s">
        <v>161</v>
      </c>
      <c r="D94" s="28" t="s">
        <v>162</v>
      </c>
      <c r="E94" s="47"/>
      <c r="F94" s="43" t="s">
        <v>163</v>
      </c>
      <c r="G94" s="256">
        <v>517</v>
      </c>
      <c r="H94" s="256">
        <v>74.2</v>
      </c>
      <c r="I94" s="256">
        <v>49.632</v>
      </c>
      <c r="J94" s="256">
        <f>I94/G94*100</f>
        <v>9.6</v>
      </c>
      <c r="K94" s="198">
        <v>247</v>
      </c>
      <c r="L94" s="198"/>
      <c r="M94" s="198"/>
      <c r="N94" s="198"/>
      <c r="O94" s="75"/>
    </row>
    <row r="95" spans="1:15" s="65" customFormat="1" ht="33.75" customHeight="1">
      <c r="A95" s="11" t="s">
        <v>164</v>
      </c>
      <c r="B95" s="11" t="s">
        <v>165</v>
      </c>
      <c r="C95" s="21"/>
      <c r="D95" s="67" t="s">
        <v>166</v>
      </c>
      <c r="E95" s="216"/>
      <c r="F95" s="214"/>
      <c r="G95" s="265">
        <f>G96+G97</f>
        <v>300.254</v>
      </c>
      <c r="H95" s="265">
        <f>H96+H97</f>
        <v>75.804</v>
      </c>
      <c r="I95" s="265">
        <f>I96+I97</f>
        <v>43.230000000000004</v>
      </c>
      <c r="J95" s="265"/>
      <c r="K95" s="265">
        <f>K96+K97</f>
        <v>0</v>
      </c>
      <c r="L95" s="265"/>
      <c r="M95" s="265"/>
      <c r="N95" s="265"/>
      <c r="O95" s="75"/>
    </row>
    <row r="96" spans="1:15" s="10" customFormat="1" ht="54.75" customHeight="1">
      <c r="A96" s="42">
        <v>2415011</v>
      </c>
      <c r="B96" s="42">
        <v>5011</v>
      </c>
      <c r="C96" s="21" t="s">
        <v>167</v>
      </c>
      <c r="D96" s="67" t="s">
        <v>168</v>
      </c>
      <c r="E96" s="66"/>
      <c r="F96" s="43" t="s">
        <v>169</v>
      </c>
      <c r="G96" s="256">
        <v>173.224</v>
      </c>
      <c r="H96" s="256">
        <v>32.314</v>
      </c>
      <c r="I96" s="256">
        <v>14.364</v>
      </c>
      <c r="J96" s="256"/>
      <c r="K96" s="266"/>
      <c r="L96" s="266"/>
      <c r="M96" s="266"/>
      <c r="N96" s="266"/>
      <c r="O96" s="27"/>
    </row>
    <row r="97" spans="1:15" s="65" customFormat="1" ht="56.25" customHeight="1">
      <c r="A97" s="42">
        <v>2415012</v>
      </c>
      <c r="B97" s="21" t="s">
        <v>170</v>
      </c>
      <c r="C97" s="21" t="s">
        <v>167</v>
      </c>
      <c r="D97" s="43" t="s">
        <v>171</v>
      </c>
      <c r="E97" s="43" t="s">
        <v>171</v>
      </c>
      <c r="F97" s="43" t="s">
        <v>172</v>
      </c>
      <c r="G97" s="256">
        <v>127.03</v>
      </c>
      <c r="H97" s="256">
        <v>43.49</v>
      </c>
      <c r="I97" s="256">
        <v>28.866</v>
      </c>
      <c r="J97" s="256"/>
      <c r="K97" s="198"/>
      <c r="L97" s="198"/>
      <c r="M97" s="198"/>
      <c r="N97" s="198"/>
      <c r="O97" s="14"/>
    </row>
    <row r="98" spans="1:15" s="74" customFormat="1" ht="44.25" customHeight="1">
      <c r="A98" s="42">
        <v>2412060</v>
      </c>
      <c r="B98" s="21" t="s">
        <v>173</v>
      </c>
      <c r="C98" s="21" t="s">
        <v>167</v>
      </c>
      <c r="D98" s="67" t="s">
        <v>254</v>
      </c>
      <c r="E98" s="28"/>
      <c r="F98" s="214"/>
      <c r="G98" s="265">
        <f>G99</f>
        <v>199.746</v>
      </c>
      <c r="H98" s="265">
        <f>H99</f>
        <v>59.152</v>
      </c>
      <c r="I98" s="265">
        <f>I99</f>
        <v>43.361</v>
      </c>
      <c r="J98" s="265"/>
      <c r="K98" s="265"/>
      <c r="L98" s="265"/>
      <c r="M98" s="265"/>
      <c r="N98" s="265"/>
      <c r="O98" s="76"/>
    </row>
    <row r="99" spans="1:15" s="74" customFormat="1" ht="144" customHeight="1">
      <c r="A99" s="11" t="s">
        <v>256</v>
      </c>
      <c r="B99" s="11" t="s">
        <v>257</v>
      </c>
      <c r="C99" s="11" t="s">
        <v>167</v>
      </c>
      <c r="D99" s="67" t="s">
        <v>255</v>
      </c>
      <c r="E99" s="28"/>
      <c r="F99" s="43" t="s">
        <v>174</v>
      </c>
      <c r="G99" s="256">
        <v>199.746</v>
      </c>
      <c r="H99" s="256">
        <v>59.152</v>
      </c>
      <c r="I99" s="256">
        <v>43.361</v>
      </c>
      <c r="J99" s="256"/>
      <c r="K99" s="256"/>
      <c r="L99" s="256"/>
      <c r="M99" s="256"/>
      <c r="N99" s="256"/>
      <c r="O99" s="76"/>
    </row>
    <row r="100" spans="1:15" s="10" customFormat="1" ht="23.25" customHeight="1">
      <c r="A100" s="24"/>
      <c r="B100" s="77"/>
      <c r="C100" s="77"/>
      <c r="D100" s="201" t="s">
        <v>50</v>
      </c>
      <c r="E100" s="207"/>
      <c r="F100" s="200"/>
      <c r="G100" s="257">
        <f>G88+G93</f>
        <v>1102</v>
      </c>
      <c r="H100" s="257">
        <f>H88+H93</f>
        <v>223.156</v>
      </c>
      <c r="I100" s="257">
        <f>I88+I93</f>
        <v>146.22299999999998</v>
      </c>
      <c r="J100" s="257">
        <f>I100/G100*100</f>
        <v>13.268874773139745</v>
      </c>
      <c r="K100" s="257">
        <f>K88+K93</f>
        <v>247</v>
      </c>
      <c r="L100" s="257"/>
      <c r="M100" s="257"/>
      <c r="N100" s="257"/>
      <c r="O100" s="27"/>
    </row>
    <row r="101" spans="1:15" s="65" customFormat="1" ht="82.5" customHeight="1">
      <c r="A101" s="171">
        <v>4000000</v>
      </c>
      <c r="B101" s="187"/>
      <c r="C101" s="187"/>
      <c r="D101" s="188" t="s">
        <v>175</v>
      </c>
      <c r="E101" s="174"/>
      <c r="F101" s="175"/>
      <c r="G101" s="166"/>
      <c r="H101" s="166"/>
      <c r="I101" s="166"/>
      <c r="J101" s="166"/>
      <c r="K101" s="166"/>
      <c r="L101" s="166"/>
      <c r="M101" s="166"/>
      <c r="N101" s="166"/>
      <c r="O101" s="14"/>
    </row>
    <row r="102" spans="1:15" s="74" customFormat="1" ht="76.5" customHeight="1">
      <c r="A102" s="189">
        <v>4010000</v>
      </c>
      <c r="B102" s="187"/>
      <c r="C102" s="187"/>
      <c r="D102" s="190" t="s">
        <v>175</v>
      </c>
      <c r="E102" s="174"/>
      <c r="F102" s="191"/>
      <c r="G102" s="261"/>
      <c r="H102" s="261"/>
      <c r="I102" s="261"/>
      <c r="J102" s="261"/>
      <c r="K102" s="261"/>
      <c r="L102" s="261"/>
      <c r="M102" s="261"/>
      <c r="N102" s="261"/>
      <c r="O102" s="14"/>
    </row>
    <row r="103" spans="1:16" s="74" customFormat="1" ht="53.25" customHeight="1">
      <c r="A103" s="42"/>
      <c r="B103" s="42"/>
      <c r="C103" s="42"/>
      <c r="D103" s="43"/>
      <c r="E103" s="41"/>
      <c r="F103" s="43" t="s">
        <v>176</v>
      </c>
      <c r="G103" s="198">
        <f>G104+G112+G114+G116+G129+G135</f>
        <v>19138.958</v>
      </c>
      <c r="H103" s="198">
        <f>H104+H112+H114+H116+H129+H135</f>
        <v>5014.088000000001</v>
      </c>
      <c r="I103" s="198">
        <f>I104+I112+I114+I116+I129+I135</f>
        <v>4100.75</v>
      </c>
      <c r="J103" s="198">
        <f>I103/G103*100</f>
        <v>21.42619258582416</v>
      </c>
      <c r="K103" s="198">
        <f>K104+K112+K114+K116+K129+K135</f>
        <v>8280.992</v>
      </c>
      <c r="L103" s="198">
        <f>L104+L112+L114+L116+L129+L135</f>
        <v>1117.292</v>
      </c>
      <c r="M103" s="198">
        <f>M104+M112+M114+M116+M129+M135</f>
        <v>100.31855999999999</v>
      </c>
      <c r="N103" s="198">
        <f>M103/K103*100</f>
        <v>1.2114316738864135</v>
      </c>
      <c r="O103" s="75">
        <v>19690</v>
      </c>
      <c r="P103" s="79" t="e">
        <f>#REF!-O103</f>
        <v>#REF!</v>
      </c>
    </row>
    <row r="104" spans="1:15" s="74" customFormat="1" ht="81" customHeight="1">
      <c r="A104" s="42">
        <v>4016010</v>
      </c>
      <c r="B104" s="42">
        <v>6010</v>
      </c>
      <c r="C104" s="42">
        <v>610</v>
      </c>
      <c r="D104" s="43" t="s">
        <v>177</v>
      </c>
      <c r="E104" s="41"/>
      <c r="F104" s="43"/>
      <c r="G104" s="256">
        <f>SUM(G105:G111)</f>
        <v>3084.708</v>
      </c>
      <c r="H104" s="256">
        <f>SUM(H105:H111)</f>
        <v>1354</v>
      </c>
      <c r="I104" s="256">
        <f>SUM(I105:I111)</f>
        <v>913.775</v>
      </c>
      <c r="J104" s="256">
        <f>I104/G104*100</f>
        <v>29.622739008035765</v>
      </c>
      <c r="K104" s="256"/>
      <c r="L104" s="256"/>
      <c r="M104" s="256"/>
      <c r="N104" s="256"/>
      <c r="O104" s="14"/>
    </row>
    <row r="105" spans="1:15" s="74" customFormat="1" ht="88.5" customHeight="1">
      <c r="A105" s="42"/>
      <c r="B105" s="42"/>
      <c r="C105" s="42"/>
      <c r="D105" s="80" t="s">
        <v>178</v>
      </c>
      <c r="E105" s="41"/>
      <c r="F105" s="43" t="s">
        <v>179</v>
      </c>
      <c r="G105" s="256">
        <v>581</v>
      </c>
      <c r="H105" s="256">
        <v>395</v>
      </c>
      <c r="I105" s="256">
        <v>216.785</v>
      </c>
      <c r="J105" s="256"/>
      <c r="K105" s="256"/>
      <c r="L105" s="256"/>
      <c r="M105" s="256"/>
      <c r="N105" s="256"/>
      <c r="O105" s="14"/>
    </row>
    <row r="106" spans="1:15" s="74" customFormat="1" ht="49.5" customHeight="1">
      <c r="A106" s="42"/>
      <c r="B106" s="42"/>
      <c r="C106" s="42"/>
      <c r="D106" s="43"/>
      <c r="E106" s="41"/>
      <c r="F106" s="43" t="s">
        <v>180</v>
      </c>
      <c r="G106" s="256">
        <v>2000</v>
      </c>
      <c r="H106" s="256">
        <v>700</v>
      </c>
      <c r="I106" s="256">
        <v>673.14</v>
      </c>
      <c r="J106" s="256"/>
      <c r="K106" s="256"/>
      <c r="L106" s="256"/>
      <c r="M106" s="256"/>
      <c r="N106" s="256"/>
      <c r="O106" s="14"/>
    </row>
    <row r="107" spans="1:15" s="74" customFormat="1" ht="41.25" customHeight="1">
      <c r="A107" s="42"/>
      <c r="B107" s="42"/>
      <c r="C107" s="42"/>
      <c r="D107" s="43"/>
      <c r="E107" s="41"/>
      <c r="F107" s="43" t="s">
        <v>264</v>
      </c>
      <c r="G107" s="256">
        <f>214-17</f>
        <v>197</v>
      </c>
      <c r="H107" s="256">
        <f>10+70</f>
        <v>80</v>
      </c>
      <c r="I107" s="256">
        <v>0</v>
      </c>
      <c r="J107" s="256"/>
      <c r="K107" s="256"/>
      <c r="L107" s="256"/>
      <c r="M107" s="256"/>
      <c r="N107" s="256"/>
      <c r="O107" s="14"/>
    </row>
    <row r="108" spans="1:15" s="74" customFormat="1" ht="49.5" customHeight="1">
      <c r="A108" s="42"/>
      <c r="B108" s="42"/>
      <c r="C108" s="42"/>
      <c r="D108" s="43"/>
      <c r="E108" s="41"/>
      <c r="F108" s="43" t="s">
        <v>311</v>
      </c>
      <c r="G108" s="256">
        <v>67.708</v>
      </c>
      <c r="H108" s="256">
        <v>0</v>
      </c>
      <c r="I108" s="256">
        <v>0</v>
      </c>
      <c r="J108" s="256"/>
      <c r="K108" s="256"/>
      <c r="L108" s="256"/>
      <c r="M108" s="256"/>
      <c r="N108" s="256"/>
      <c r="O108" s="14"/>
    </row>
    <row r="109" spans="1:15" s="74" customFormat="1" ht="49.5" customHeight="1">
      <c r="A109" s="42"/>
      <c r="B109" s="42"/>
      <c r="C109" s="42"/>
      <c r="D109" s="43"/>
      <c r="E109" s="41"/>
      <c r="F109" s="43" t="s">
        <v>312</v>
      </c>
      <c r="G109" s="256">
        <v>145</v>
      </c>
      <c r="H109" s="256">
        <v>145</v>
      </c>
      <c r="I109" s="256">
        <v>0</v>
      </c>
      <c r="J109" s="256"/>
      <c r="K109" s="256"/>
      <c r="L109" s="256"/>
      <c r="M109" s="256"/>
      <c r="N109" s="256"/>
      <c r="O109" s="14"/>
    </row>
    <row r="110" spans="1:15" s="74" customFormat="1" ht="49.5" customHeight="1" hidden="1">
      <c r="A110" s="42"/>
      <c r="B110" s="42"/>
      <c r="C110" s="42"/>
      <c r="D110" s="43"/>
      <c r="E110" s="41"/>
      <c r="F110" s="43" t="s">
        <v>313</v>
      </c>
      <c r="G110" s="256">
        <f>62-62</f>
        <v>0</v>
      </c>
      <c r="H110" s="256">
        <v>0</v>
      </c>
      <c r="I110" s="256">
        <v>0</v>
      </c>
      <c r="J110" s="256"/>
      <c r="K110" s="256"/>
      <c r="L110" s="256"/>
      <c r="M110" s="256"/>
      <c r="N110" s="256"/>
      <c r="O110" s="14"/>
    </row>
    <row r="111" spans="1:15" s="74" customFormat="1" ht="68.25" customHeight="1">
      <c r="A111" s="42"/>
      <c r="B111" s="42"/>
      <c r="C111" s="42"/>
      <c r="D111" s="43"/>
      <c r="E111" s="41"/>
      <c r="F111" s="43" t="s">
        <v>302</v>
      </c>
      <c r="G111" s="256">
        <v>94</v>
      </c>
      <c r="H111" s="256">
        <v>34</v>
      </c>
      <c r="I111" s="256">
        <v>23.85</v>
      </c>
      <c r="J111" s="256"/>
      <c r="K111" s="256"/>
      <c r="L111" s="256"/>
      <c r="M111" s="256"/>
      <c r="N111" s="256"/>
      <c r="O111" s="14"/>
    </row>
    <row r="112" spans="1:15" s="74" customFormat="1" ht="36.75" customHeight="1">
      <c r="A112" s="11" t="s">
        <v>181</v>
      </c>
      <c r="B112" s="11" t="s">
        <v>182</v>
      </c>
      <c r="C112" s="42"/>
      <c r="D112" s="43" t="s">
        <v>183</v>
      </c>
      <c r="E112" s="43" t="s">
        <v>183</v>
      </c>
      <c r="F112" s="43"/>
      <c r="G112" s="198">
        <f>G113</f>
        <v>0</v>
      </c>
      <c r="H112" s="198"/>
      <c r="I112" s="198"/>
      <c r="J112" s="198"/>
      <c r="K112" s="198">
        <f>K113</f>
        <v>5331.7</v>
      </c>
      <c r="L112" s="198">
        <f>L113</f>
        <v>860</v>
      </c>
      <c r="M112" s="198">
        <f>M113</f>
        <v>0</v>
      </c>
      <c r="N112" s="198">
        <f>M112/K112*100</f>
        <v>0</v>
      </c>
      <c r="O112" s="14"/>
    </row>
    <row r="113" spans="1:15" s="226" customFormat="1" ht="51.75" customHeight="1">
      <c r="A113" s="42">
        <v>4016021</v>
      </c>
      <c r="B113" s="42">
        <v>6021</v>
      </c>
      <c r="C113" s="42">
        <v>610</v>
      </c>
      <c r="D113" s="43" t="s">
        <v>184</v>
      </c>
      <c r="E113" s="43" t="s">
        <v>184</v>
      </c>
      <c r="F113" s="43" t="s">
        <v>291</v>
      </c>
      <c r="G113" s="256"/>
      <c r="H113" s="256"/>
      <c r="I113" s="256"/>
      <c r="J113" s="256"/>
      <c r="K113" s="256">
        <v>5331.7</v>
      </c>
      <c r="L113" s="256">
        <v>860</v>
      </c>
      <c r="M113" s="256">
        <v>0</v>
      </c>
      <c r="N113" s="256"/>
      <c r="O113" s="52"/>
    </row>
    <row r="114" spans="1:15" s="74" customFormat="1" ht="38.25" customHeight="1">
      <c r="A114" s="11" t="s">
        <v>185</v>
      </c>
      <c r="B114" s="11" t="s">
        <v>186</v>
      </c>
      <c r="C114" s="42"/>
      <c r="D114" s="156" t="s">
        <v>187</v>
      </c>
      <c r="E114" s="41"/>
      <c r="F114" s="43"/>
      <c r="G114" s="198">
        <f>G115</f>
        <v>0</v>
      </c>
      <c r="H114" s="198"/>
      <c r="I114" s="198"/>
      <c r="J114" s="198"/>
      <c r="K114" s="198">
        <f>K115</f>
        <v>633</v>
      </c>
      <c r="L114" s="198">
        <f>L115</f>
        <v>0</v>
      </c>
      <c r="M114" s="198">
        <f>M115</f>
        <v>0</v>
      </c>
      <c r="N114" s="198">
        <f>M114/K114*100</f>
        <v>0</v>
      </c>
      <c r="O114" s="14"/>
    </row>
    <row r="115" spans="1:15" s="74" customFormat="1" ht="66" customHeight="1">
      <c r="A115" s="11" t="s">
        <v>188</v>
      </c>
      <c r="B115" s="11" t="s">
        <v>189</v>
      </c>
      <c r="C115" s="11" t="s">
        <v>190</v>
      </c>
      <c r="D115" s="43" t="s">
        <v>191</v>
      </c>
      <c r="E115" s="41"/>
      <c r="F115" s="43" t="s">
        <v>265</v>
      </c>
      <c r="G115" s="256"/>
      <c r="H115" s="256"/>
      <c r="I115" s="256"/>
      <c r="J115" s="256"/>
      <c r="K115" s="256">
        <v>633</v>
      </c>
      <c r="L115" s="256">
        <v>0</v>
      </c>
      <c r="M115" s="256">
        <v>0</v>
      </c>
      <c r="N115" s="256"/>
      <c r="O115" s="14"/>
    </row>
    <row r="116" spans="1:15" s="74" customFormat="1" ht="23.25" customHeight="1">
      <c r="A116" s="42">
        <v>4016060</v>
      </c>
      <c r="B116" s="42">
        <v>6060</v>
      </c>
      <c r="C116" s="42">
        <v>620</v>
      </c>
      <c r="D116" s="43" t="s">
        <v>192</v>
      </c>
      <c r="E116" s="41"/>
      <c r="F116" s="43"/>
      <c r="G116" s="256">
        <f>SUM(G117:G125)</f>
        <v>15902.55</v>
      </c>
      <c r="H116" s="256">
        <f>SUM(H117:H125)</f>
        <v>3612.9880000000003</v>
      </c>
      <c r="I116" s="256">
        <f>SUM(I117:I125)</f>
        <v>3157.795</v>
      </c>
      <c r="J116" s="256">
        <f>I116/G116*100</f>
        <v>19.857161272877622</v>
      </c>
      <c r="K116" s="256">
        <f>SUM(K117:K128)</f>
        <v>1997</v>
      </c>
      <c r="L116" s="256">
        <f>SUM(L117:L128)</f>
        <v>88</v>
      </c>
      <c r="M116" s="256">
        <f>SUM(M117:M128)</f>
        <v>0</v>
      </c>
      <c r="N116" s="256">
        <f>SUM(N117:N128)</f>
        <v>0</v>
      </c>
      <c r="O116" s="14"/>
    </row>
    <row r="117" spans="1:15" s="74" customFormat="1" ht="51" customHeight="1">
      <c r="A117" s="42"/>
      <c r="B117" s="42"/>
      <c r="C117" s="42"/>
      <c r="D117" s="80" t="s">
        <v>178</v>
      </c>
      <c r="E117" s="41"/>
      <c r="F117" s="43" t="s">
        <v>276</v>
      </c>
      <c r="G117" s="256">
        <v>10383.85</v>
      </c>
      <c r="H117" s="256">
        <v>2023.988</v>
      </c>
      <c r="I117" s="256">
        <v>2082.804</v>
      </c>
      <c r="J117" s="256"/>
      <c r="K117" s="256"/>
      <c r="L117" s="256"/>
      <c r="M117" s="256"/>
      <c r="N117" s="256"/>
      <c r="O117" s="14"/>
    </row>
    <row r="118" spans="1:15" s="74" customFormat="1" ht="54.75" customHeight="1">
      <c r="A118" s="42"/>
      <c r="B118" s="42"/>
      <c r="C118" s="42"/>
      <c r="D118" s="80"/>
      <c r="E118" s="41"/>
      <c r="F118" s="43" t="s">
        <v>304</v>
      </c>
      <c r="G118" s="256">
        <v>2313.4</v>
      </c>
      <c r="H118" s="256">
        <v>913.8</v>
      </c>
      <c r="I118" s="256">
        <v>586.918</v>
      </c>
      <c r="J118" s="256"/>
      <c r="K118" s="256"/>
      <c r="L118" s="256"/>
      <c r="M118" s="256"/>
      <c r="N118" s="256"/>
      <c r="O118" s="14"/>
    </row>
    <row r="119" spans="1:15" s="74" customFormat="1" ht="56.25" customHeight="1">
      <c r="A119" s="42"/>
      <c r="B119" s="42"/>
      <c r="C119" s="42"/>
      <c r="D119" s="80"/>
      <c r="E119" s="41"/>
      <c r="F119" s="43" t="s">
        <v>267</v>
      </c>
      <c r="G119" s="256">
        <v>2800</v>
      </c>
      <c r="H119" s="256">
        <v>669.9</v>
      </c>
      <c r="I119" s="256">
        <v>488.073</v>
      </c>
      <c r="J119" s="256"/>
      <c r="K119" s="256"/>
      <c r="L119" s="256"/>
      <c r="M119" s="256"/>
      <c r="N119" s="256"/>
      <c r="O119" s="14"/>
    </row>
    <row r="120" spans="1:15" s="74" customFormat="1" ht="81" customHeight="1">
      <c r="A120" s="42"/>
      <c r="B120" s="42"/>
      <c r="C120" s="42"/>
      <c r="D120" s="43"/>
      <c r="E120" s="41"/>
      <c r="F120" s="43" t="s">
        <v>258</v>
      </c>
      <c r="G120" s="256">
        <v>100</v>
      </c>
      <c r="H120" s="256">
        <v>0</v>
      </c>
      <c r="I120" s="256">
        <v>0</v>
      </c>
      <c r="J120" s="256"/>
      <c r="K120" s="256"/>
      <c r="L120" s="256"/>
      <c r="M120" s="256"/>
      <c r="N120" s="256"/>
      <c r="O120" s="14"/>
    </row>
    <row r="121" spans="1:15" s="74" customFormat="1" ht="58.5" customHeight="1">
      <c r="A121" s="42"/>
      <c r="B121" s="42"/>
      <c r="C121" s="42"/>
      <c r="D121" s="43"/>
      <c r="E121" s="41"/>
      <c r="F121" s="43" t="s">
        <v>259</v>
      </c>
      <c r="G121" s="256">
        <v>200</v>
      </c>
      <c r="H121" s="256">
        <v>0</v>
      </c>
      <c r="I121" s="256">
        <v>0</v>
      </c>
      <c r="J121" s="256"/>
      <c r="K121" s="256"/>
      <c r="L121" s="256"/>
      <c r="M121" s="256"/>
      <c r="N121" s="256"/>
      <c r="O121" s="14"/>
    </row>
    <row r="122" spans="1:15" s="74" customFormat="1" ht="58.5" customHeight="1">
      <c r="A122" s="42"/>
      <c r="B122" s="42"/>
      <c r="C122" s="42"/>
      <c r="D122" s="43"/>
      <c r="E122" s="41"/>
      <c r="F122" s="43" t="s">
        <v>333</v>
      </c>
      <c r="G122" s="256">
        <v>100</v>
      </c>
      <c r="H122" s="256">
        <v>0</v>
      </c>
      <c r="I122" s="256">
        <v>0</v>
      </c>
      <c r="J122" s="256"/>
      <c r="K122" s="256"/>
      <c r="L122" s="256"/>
      <c r="M122" s="256"/>
      <c r="N122" s="256"/>
      <c r="O122" s="14"/>
    </row>
    <row r="123" spans="1:15" s="74" customFormat="1" ht="58.5" customHeight="1">
      <c r="A123" s="42"/>
      <c r="B123" s="42"/>
      <c r="C123" s="42"/>
      <c r="D123" s="43"/>
      <c r="E123" s="41"/>
      <c r="F123" s="43" t="s">
        <v>334</v>
      </c>
      <c r="G123" s="256">
        <v>5.3</v>
      </c>
      <c r="H123" s="256">
        <v>5.3</v>
      </c>
      <c r="I123" s="256">
        <v>0</v>
      </c>
      <c r="J123" s="256"/>
      <c r="K123" s="256"/>
      <c r="L123" s="256"/>
      <c r="M123" s="256"/>
      <c r="N123" s="256"/>
      <c r="O123" s="14"/>
    </row>
    <row r="124" spans="1:15" s="74" customFormat="1" ht="51.75" customHeight="1">
      <c r="A124" s="42"/>
      <c r="B124" s="42"/>
      <c r="C124" s="42"/>
      <c r="D124" s="43"/>
      <c r="E124" s="41"/>
      <c r="F124" s="43" t="s">
        <v>266</v>
      </c>
      <c r="G124" s="256"/>
      <c r="H124" s="256"/>
      <c r="I124" s="256"/>
      <c r="J124" s="256"/>
      <c r="K124" s="267">
        <v>380</v>
      </c>
      <c r="L124" s="267">
        <v>0</v>
      </c>
      <c r="M124" s="267">
        <v>0</v>
      </c>
      <c r="N124" s="267">
        <f>M124/K124</f>
        <v>0</v>
      </c>
      <c r="O124" s="14"/>
    </row>
    <row r="125" spans="1:15" s="74" customFormat="1" ht="69.75" customHeight="1">
      <c r="A125" s="42"/>
      <c r="B125" s="42"/>
      <c r="C125" s="42"/>
      <c r="D125" s="43"/>
      <c r="E125" s="41"/>
      <c r="F125" s="43" t="s">
        <v>193</v>
      </c>
      <c r="G125" s="256"/>
      <c r="H125" s="256"/>
      <c r="I125" s="256"/>
      <c r="J125" s="256"/>
      <c r="K125" s="267">
        <v>1000</v>
      </c>
      <c r="L125" s="267">
        <v>0</v>
      </c>
      <c r="M125" s="267">
        <v>0</v>
      </c>
      <c r="N125" s="267">
        <f>M125/K125</f>
        <v>0</v>
      </c>
      <c r="O125" s="14"/>
    </row>
    <row r="126" spans="1:15" s="74" customFormat="1" ht="62.25" customHeight="1">
      <c r="A126" s="42"/>
      <c r="B126" s="42"/>
      <c r="C126" s="42"/>
      <c r="D126" s="43"/>
      <c r="E126" s="41"/>
      <c r="F126" s="43" t="s">
        <v>378</v>
      </c>
      <c r="G126" s="256"/>
      <c r="H126" s="256"/>
      <c r="I126" s="256"/>
      <c r="J126" s="256"/>
      <c r="K126" s="267">
        <v>100</v>
      </c>
      <c r="L126" s="267">
        <v>0</v>
      </c>
      <c r="M126" s="267">
        <v>0</v>
      </c>
      <c r="N126" s="267">
        <v>0</v>
      </c>
      <c r="O126" s="14"/>
    </row>
    <row r="127" spans="1:15" s="74" customFormat="1" ht="42" customHeight="1">
      <c r="A127" s="42"/>
      <c r="B127" s="42"/>
      <c r="C127" s="42"/>
      <c r="D127" s="43"/>
      <c r="E127" s="41"/>
      <c r="F127" s="43" t="s">
        <v>335</v>
      </c>
      <c r="G127" s="256"/>
      <c r="H127" s="256"/>
      <c r="I127" s="256"/>
      <c r="J127" s="256"/>
      <c r="K127" s="267">
        <v>88</v>
      </c>
      <c r="L127" s="267">
        <v>88</v>
      </c>
      <c r="M127" s="267">
        <v>0</v>
      </c>
      <c r="N127" s="267">
        <v>0</v>
      </c>
      <c r="O127" s="14"/>
    </row>
    <row r="128" spans="1:15" s="74" customFormat="1" ht="48.75" customHeight="1">
      <c r="A128" s="42"/>
      <c r="B128" s="42"/>
      <c r="C128" s="42"/>
      <c r="D128" s="43"/>
      <c r="E128" s="41"/>
      <c r="F128" s="43" t="s">
        <v>336</v>
      </c>
      <c r="G128" s="256"/>
      <c r="H128" s="256"/>
      <c r="I128" s="256"/>
      <c r="J128" s="256"/>
      <c r="K128" s="267">
        <v>429</v>
      </c>
      <c r="L128" s="267">
        <v>0</v>
      </c>
      <c r="M128" s="267">
        <v>0</v>
      </c>
      <c r="N128" s="267">
        <v>0</v>
      </c>
      <c r="O128" s="14"/>
    </row>
    <row r="129" spans="1:15" s="74" customFormat="1" ht="41.25" customHeight="1">
      <c r="A129" s="42">
        <v>4017420</v>
      </c>
      <c r="B129" s="42">
        <v>7420</v>
      </c>
      <c r="C129" s="42">
        <v>490</v>
      </c>
      <c r="D129" s="43" t="s">
        <v>194</v>
      </c>
      <c r="E129" s="41"/>
      <c r="F129" s="43"/>
      <c r="G129" s="256">
        <f>SUM(G130:G133)</f>
        <v>151.7</v>
      </c>
      <c r="H129" s="256">
        <f>SUM(H130:H133)</f>
        <v>47.1</v>
      </c>
      <c r="I129" s="256">
        <f>SUM(I130:I133)</f>
        <v>29.18</v>
      </c>
      <c r="J129" s="256">
        <f>I129/G129*100</f>
        <v>19.23533289386948</v>
      </c>
      <c r="K129" s="256">
        <f>SUM(K130:K134)</f>
        <v>192</v>
      </c>
      <c r="L129" s="256">
        <f>SUM(L130:L134)</f>
        <v>42</v>
      </c>
      <c r="M129" s="256">
        <f>SUM(M130:M134)</f>
        <v>42</v>
      </c>
      <c r="N129" s="256">
        <f>M129/K129*100</f>
        <v>21.875</v>
      </c>
      <c r="O129" s="14"/>
    </row>
    <row r="130" spans="1:15" s="74" customFormat="1" ht="102" customHeight="1">
      <c r="A130" s="42"/>
      <c r="B130" s="42"/>
      <c r="C130" s="42"/>
      <c r="D130" s="80" t="s">
        <v>178</v>
      </c>
      <c r="E130" s="41"/>
      <c r="F130" s="43" t="s">
        <v>260</v>
      </c>
      <c r="G130" s="256">
        <v>104.6</v>
      </c>
      <c r="H130" s="256">
        <v>0</v>
      </c>
      <c r="I130" s="256">
        <v>0</v>
      </c>
      <c r="J130" s="256"/>
      <c r="K130" s="256"/>
      <c r="L130" s="256"/>
      <c r="M130" s="256"/>
      <c r="N130" s="256"/>
      <c r="O130" s="14"/>
    </row>
    <row r="131" spans="1:15" s="74" customFormat="1" ht="47.25" customHeight="1">
      <c r="A131" s="42"/>
      <c r="B131" s="42"/>
      <c r="C131" s="42"/>
      <c r="D131" s="80"/>
      <c r="E131" s="41"/>
      <c r="F131" s="43" t="s">
        <v>303</v>
      </c>
      <c r="G131" s="256">
        <v>34.6</v>
      </c>
      <c r="H131" s="256">
        <f>29.2+5.4</f>
        <v>34.6</v>
      </c>
      <c r="I131" s="256">
        <v>29.18</v>
      </c>
      <c r="J131" s="256"/>
      <c r="K131" s="256"/>
      <c r="L131" s="256"/>
      <c r="M131" s="256"/>
      <c r="N131" s="256"/>
      <c r="O131" s="14"/>
    </row>
    <row r="132" spans="1:15" s="74" customFormat="1" ht="47.25" customHeight="1">
      <c r="A132" s="42"/>
      <c r="B132" s="42"/>
      <c r="C132" s="42"/>
      <c r="D132" s="80"/>
      <c r="E132" s="41"/>
      <c r="F132" s="43" t="s">
        <v>346</v>
      </c>
      <c r="G132" s="256">
        <v>12.5</v>
      </c>
      <c r="H132" s="256">
        <v>12.5</v>
      </c>
      <c r="I132" s="256">
        <v>0</v>
      </c>
      <c r="J132" s="256"/>
      <c r="K132" s="256"/>
      <c r="L132" s="256"/>
      <c r="M132" s="256"/>
      <c r="N132" s="256"/>
      <c r="O132" s="14"/>
    </row>
    <row r="133" spans="1:15" s="74" customFormat="1" ht="52.5" customHeight="1">
      <c r="A133" s="42"/>
      <c r="B133" s="42"/>
      <c r="C133" s="42"/>
      <c r="D133" s="43"/>
      <c r="E133" s="41"/>
      <c r="F133" s="43" t="s">
        <v>338</v>
      </c>
      <c r="G133" s="256"/>
      <c r="H133" s="256"/>
      <c r="I133" s="256"/>
      <c r="J133" s="256"/>
      <c r="K133" s="256">
        <v>42</v>
      </c>
      <c r="L133" s="256">
        <v>42</v>
      </c>
      <c r="M133" s="256">
        <v>42</v>
      </c>
      <c r="N133" s="256"/>
      <c r="O133" s="14"/>
    </row>
    <row r="134" spans="1:15" s="74" customFormat="1" ht="80.25" customHeight="1">
      <c r="A134" s="42"/>
      <c r="B134" s="42"/>
      <c r="C134" s="42"/>
      <c r="D134" s="43"/>
      <c r="E134" s="41"/>
      <c r="F134" s="43" t="s">
        <v>337</v>
      </c>
      <c r="G134" s="256"/>
      <c r="H134" s="256"/>
      <c r="I134" s="256"/>
      <c r="J134" s="256"/>
      <c r="K134" s="256">
        <v>150</v>
      </c>
      <c r="L134" s="256">
        <v>0</v>
      </c>
      <c r="M134" s="256">
        <v>0</v>
      </c>
      <c r="N134" s="256"/>
      <c r="O134" s="14"/>
    </row>
    <row r="135" spans="1:15" s="74" customFormat="1" ht="86.25" customHeight="1">
      <c r="A135" s="42">
        <v>4019181</v>
      </c>
      <c r="B135" s="24" t="s">
        <v>314</v>
      </c>
      <c r="C135" s="24" t="s">
        <v>30</v>
      </c>
      <c r="D135" s="43" t="s">
        <v>315</v>
      </c>
      <c r="E135" s="41"/>
      <c r="F135" s="88" t="s">
        <v>316</v>
      </c>
      <c r="G135" s="256"/>
      <c r="H135" s="256"/>
      <c r="I135" s="256"/>
      <c r="J135" s="256"/>
      <c r="K135" s="256">
        <v>127.292</v>
      </c>
      <c r="L135" s="256">
        <v>127.292</v>
      </c>
      <c r="M135" s="256">
        <f>58.31856</f>
        <v>58.31856</v>
      </c>
      <c r="N135" s="256"/>
      <c r="O135" s="14"/>
    </row>
    <row r="136" spans="1:15" s="10" customFormat="1" ht="70.5" customHeight="1">
      <c r="A136" s="24"/>
      <c r="B136" s="77"/>
      <c r="C136" s="77"/>
      <c r="D136" s="81"/>
      <c r="E136" s="44"/>
      <c r="F136" s="219" t="s">
        <v>195</v>
      </c>
      <c r="G136" s="264">
        <f>G138</f>
        <v>0</v>
      </c>
      <c r="H136" s="264"/>
      <c r="I136" s="264"/>
      <c r="J136" s="264"/>
      <c r="K136" s="264">
        <f>K137+K138+K140+K141+K146+K150+K143+K139</f>
        <v>25374.172</v>
      </c>
      <c r="L136" s="264">
        <f>L137+L138+L140+L141+L146+L150+L143+L139</f>
        <v>3213.6000000000004</v>
      </c>
      <c r="M136" s="264">
        <f>M137+M138+M140+M141+M146+M150+M143+M139</f>
        <v>85.16124</v>
      </c>
      <c r="N136" s="264">
        <f>N137+N138+N140+N141+N146+N150+N142+N144+N145</f>
        <v>0</v>
      </c>
      <c r="O136" s="27"/>
    </row>
    <row r="137" spans="1:15" s="71" customFormat="1" ht="84" customHeight="1">
      <c r="A137" s="11" t="s">
        <v>317</v>
      </c>
      <c r="B137" s="11" t="s">
        <v>318</v>
      </c>
      <c r="C137" s="21" t="s">
        <v>190</v>
      </c>
      <c r="D137" s="156" t="s">
        <v>319</v>
      </c>
      <c r="E137" s="44"/>
      <c r="F137" s="43" t="s">
        <v>320</v>
      </c>
      <c r="G137" s="198"/>
      <c r="H137" s="198"/>
      <c r="I137" s="198"/>
      <c r="J137" s="198"/>
      <c r="K137" s="256">
        <v>100</v>
      </c>
      <c r="L137" s="256">
        <v>30</v>
      </c>
      <c r="M137" s="256">
        <v>0</v>
      </c>
      <c r="N137" s="198"/>
      <c r="O137" s="70"/>
    </row>
    <row r="138" spans="1:15" s="71" customFormat="1" ht="39.75" customHeight="1">
      <c r="A138" s="11" t="s">
        <v>196</v>
      </c>
      <c r="B138" s="11" t="s">
        <v>36</v>
      </c>
      <c r="C138" s="24" t="s">
        <v>37</v>
      </c>
      <c r="D138" s="67" t="s">
        <v>197</v>
      </c>
      <c r="E138" s="67" t="s">
        <v>197</v>
      </c>
      <c r="F138" s="67" t="s">
        <v>261</v>
      </c>
      <c r="G138" s="256"/>
      <c r="H138" s="256"/>
      <c r="I138" s="256"/>
      <c r="J138" s="256"/>
      <c r="K138" s="256">
        <v>15331.572</v>
      </c>
      <c r="L138" s="256">
        <v>2874</v>
      </c>
      <c r="M138" s="256"/>
      <c r="N138" s="256"/>
      <c r="O138" s="70"/>
    </row>
    <row r="139" spans="1:15" s="71" customFormat="1" ht="99.75" customHeight="1">
      <c r="A139" s="11" t="s">
        <v>364</v>
      </c>
      <c r="B139" s="11" t="s">
        <v>365</v>
      </c>
      <c r="C139" s="24" t="s">
        <v>211</v>
      </c>
      <c r="D139" s="67" t="s">
        <v>363</v>
      </c>
      <c r="E139" s="67"/>
      <c r="F139" s="67" t="s">
        <v>366</v>
      </c>
      <c r="G139" s="256"/>
      <c r="H139" s="256"/>
      <c r="I139" s="256"/>
      <c r="J139" s="256"/>
      <c r="K139" s="256">
        <v>395</v>
      </c>
      <c r="L139" s="256">
        <v>0</v>
      </c>
      <c r="M139" s="256">
        <v>0</v>
      </c>
      <c r="N139" s="256"/>
      <c r="O139" s="70"/>
    </row>
    <row r="140" spans="1:15" s="10" customFormat="1" ht="51" customHeight="1">
      <c r="A140" s="82" t="s">
        <v>198</v>
      </c>
      <c r="B140" s="82" t="s">
        <v>199</v>
      </c>
      <c r="C140" s="82" t="s">
        <v>190</v>
      </c>
      <c r="D140" s="67" t="s">
        <v>192</v>
      </c>
      <c r="E140" s="44"/>
      <c r="F140" s="45" t="s">
        <v>262</v>
      </c>
      <c r="G140" s="256">
        <v>0</v>
      </c>
      <c r="H140" s="256"/>
      <c r="I140" s="256"/>
      <c r="J140" s="256"/>
      <c r="K140" s="256">
        <v>37.9</v>
      </c>
      <c r="L140" s="256">
        <v>0</v>
      </c>
      <c r="M140" s="256">
        <v>0</v>
      </c>
      <c r="N140" s="256"/>
      <c r="O140" s="27"/>
    </row>
    <row r="141" spans="1:15" s="10" customFormat="1" ht="36" customHeight="1">
      <c r="A141" s="82" t="s">
        <v>181</v>
      </c>
      <c r="B141" s="82" t="s">
        <v>182</v>
      </c>
      <c r="C141" s="82" t="s">
        <v>200</v>
      </c>
      <c r="D141" s="67" t="s">
        <v>183</v>
      </c>
      <c r="E141" s="67" t="s">
        <v>183</v>
      </c>
      <c r="F141" s="45"/>
      <c r="G141" s="256">
        <f>G142</f>
        <v>0</v>
      </c>
      <c r="H141" s="256"/>
      <c r="I141" s="256"/>
      <c r="J141" s="256"/>
      <c r="K141" s="256">
        <f>K142</f>
        <v>20</v>
      </c>
      <c r="L141" s="256">
        <f>L142</f>
        <v>5</v>
      </c>
      <c r="M141" s="256">
        <f>M142</f>
        <v>0</v>
      </c>
      <c r="N141" s="256"/>
      <c r="O141" s="27"/>
    </row>
    <row r="142" spans="1:15" s="71" customFormat="1" ht="37.5" customHeight="1">
      <c r="A142" s="83" t="s">
        <v>201</v>
      </c>
      <c r="B142" s="83" t="s">
        <v>202</v>
      </c>
      <c r="C142" s="83" t="s">
        <v>203</v>
      </c>
      <c r="D142" s="84" t="s">
        <v>184</v>
      </c>
      <c r="E142" s="44"/>
      <c r="F142" s="45" t="s">
        <v>263</v>
      </c>
      <c r="G142" s="256"/>
      <c r="H142" s="256"/>
      <c r="I142" s="256"/>
      <c r="J142" s="256"/>
      <c r="K142" s="256">
        <v>20</v>
      </c>
      <c r="L142" s="256">
        <v>5</v>
      </c>
      <c r="M142" s="256">
        <v>0</v>
      </c>
      <c r="N142" s="256"/>
      <c r="O142" s="70"/>
    </row>
    <row r="143" spans="1:15" s="233" customFormat="1" ht="48" customHeight="1">
      <c r="A143" s="231" t="s">
        <v>216</v>
      </c>
      <c r="B143" s="231" t="s">
        <v>217</v>
      </c>
      <c r="C143" s="231" t="s">
        <v>37</v>
      </c>
      <c r="D143" s="215" t="s">
        <v>194</v>
      </c>
      <c r="E143" s="218"/>
      <c r="F143" s="219" t="s">
        <v>347</v>
      </c>
      <c r="G143" s="265"/>
      <c r="H143" s="265"/>
      <c r="I143" s="265"/>
      <c r="J143" s="265"/>
      <c r="K143" s="265">
        <f>K144+K145</f>
        <v>825</v>
      </c>
      <c r="L143" s="265">
        <f>L144+L145</f>
        <v>248</v>
      </c>
      <c r="M143" s="265">
        <f>M144+M145</f>
        <v>85.16124</v>
      </c>
      <c r="N143" s="265">
        <f>M143/K143*100</f>
        <v>10.322574545454547</v>
      </c>
      <c r="O143" s="232"/>
    </row>
    <row r="144" spans="1:15" s="71" customFormat="1" ht="53.25" customHeight="1">
      <c r="A144" s="83"/>
      <c r="B144" s="83"/>
      <c r="C144" s="83"/>
      <c r="D144" s="230"/>
      <c r="E144" s="44"/>
      <c r="F144" s="45" t="s">
        <v>339</v>
      </c>
      <c r="G144" s="256"/>
      <c r="H144" s="256"/>
      <c r="I144" s="256"/>
      <c r="J144" s="256"/>
      <c r="K144" s="256">
        <v>325</v>
      </c>
      <c r="L144" s="256">
        <v>98</v>
      </c>
      <c r="M144" s="256">
        <v>85.16124</v>
      </c>
      <c r="N144" s="256"/>
      <c r="O144" s="70"/>
    </row>
    <row r="145" spans="1:15" s="71" customFormat="1" ht="53.25" customHeight="1">
      <c r="A145" s="83"/>
      <c r="B145" s="83"/>
      <c r="C145" s="83"/>
      <c r="D145" s="230"/>
      <c r="E145" s="44"/>
      <c r="F145" s="45" t="s">
        <v>340</v>
      </c>
      <c r="G145" s="256"/>
      <c r="H145" s="256"/>
      <c r="I145" s="256"/>
      <c r="J145" s="256"/>
      <c r="K145" s="256">
        <v>500</v>
      </c>
      <c r="L145" s="256">
        <v>150</v>
      </c>
      <c r="M145" s="256">
        <v>0</v>
      </c>
      <c r="N145" s="256"/>
      <c r="O145" s="70"/>
    </row>
    <row r="146" spans="1:15" s="10" customFormat="1" ht="29.25" customHeight="1">
      <c r="A146" s="82" t="s">
        <v>204</v>
      </c>
      <c r="B146" s="82" t="s">
        <v>128</v>
      </c>
      <c r="C146" s="82" t="s">
        <v>205</v>
      </c>
      <c r="D146" s="217" t="s">
        <v>206</v>
      </c>
      <c r="E146" s="218"/>
      <c r="F146" s="219"/>
      <c r="G146" s="265">
        <f>SUM(G147:G149)</f>
        <v>0</v>
      </c>
      <c r="H146" s="265"/>
      <c r="I146" s="265"/>
      <c r="J146" s="265"/>
      <c r="K146" s="265">
        <f>SUM(K147:K149)</f>
        <v>1936.3999999999999</v>
      </c>
      <c r="L146" s="265">
        <f>SUM(L147:L149)</f>
        <v>28.3</v>
      </c>
      <c r="M146" s="265">
        <f>SUM(M147:M149)</f>
        <v>0</v>
      </c>
      <c r="N146" s="265"/>
      <c r="O146" s="27"/>
    </row>
    <row r="147" spans="1:15" s="71" customFormat="1" ht="42" customHeight="1">
      <c r="A147" s="83"/>
      <c r="B147" s="83"/>
      <c r="C147" s="83"/>
      <c r="D147" s="81" t="s">
        <v>178</v>
      </c>
      <c r="E147" s="67" t="s">
        <v>207</v>
      </c>
      <c r="F147" s="67" t="s">
        <v>296</v>
      </c>
      <c r="G147" s="256"/>
      <c r="H147" s="256"/>
      <c r="I147" s="256"/>
      <c r="J147" s="256"/>
      <c r="K147" s="267">
        <v>1808.1</v>
      </c>
      <c r="L147" s="267">
        <v>0</v>
      </c>
      <c r="M147" s="267">
        <v>0</v>
      </c>
      <c r="N147" s="267"/>
      <c r="O147" s="70"/>
    </row>
    <row r="148" spans="1:15" s="71" customFormat="1" ht="42.75" customHeight="1">
      <c r="A148" s="83"/>
      <c r="B148" s="83"/>
      <c r="C148" s="83"/>
      <c r="D148" s="81"/>
      <c r="E148" s="67"/>
      <c r="F148" s="67" t="s">
        <v>295</v>
      </c>
      <c r="G148" s="256"/>
      <c r="H148" s="256"/>
      <c r="I148" s="256"/>
      <c r="J148" s="256"/>
      <c r="K148" s="267">
        <v>100</v>
      </c>
      <c r="L148" s="267"/>
      <c r="M148" s="267"/>
      <c r="N148" s="267"/>
      <c r="O148" s="70"/>
    </row>
    <row r="149" spans="1:15" s="71" customFormat="1" ht="56.25" customHeight="1">
      <c r="A149" s="83"/>
      <c r="B149" s="83"/>
      <c r="C149" s="83"/>
      <c r="D149" s="81"/>
      <c r="E149" s="67" t="s">
        <v>208</v>
      </c>
      <c r="F149" s="67" t="s">
        <v>208</v>
      </c>
      <c r="G149" s="256"/>
      <c r="H149" s="256"/>
      <c r="I149" s="256"/>
      <c r="J149" s="256"/>
      <c r="K149" s="267">
        <v>28.3</v>
      </c>
      <c r="L149" s="267">
        <v>28.3</v>
      </c>
      <c r="M149" s="267">
        <v>0</v>
      </c>
      <c r="N149" s="267"/>
      <c r="O149" s="70"/>
    </row>
    <row r="150" spans="1:15" s="10" customFormat="1" ht="100.5" customHeight="1">
      <c r="A150" s="82" t="s">
        <v>209</v>
      </c>
      <c r="B150" s="82" t="s">
        <v>210</v>
      </c>
      <c r="C150" s="82" t="s">
        <v>211</v>
      </c>
      <c r="D150" s="67" t="s">
        <v>212</v>
      </c>
      <c r="E150" s="67"/>
      <c r="F150" s="215"/>
      <c r="G150" s="265">
        <f>SUM(G151:G153)</f>
        <v>0</v>
      </c>
      <c r="H150" s="265"/>
      <c r="I150" s="265"/>
      <c r="J150" s="265"/>
      <c r="K150" s="265">
        <f>SUM(K151:K153)</f>
        <v>6728.3</v>
      </c>
      <c r="L150" s="265">
        <f>SUM(L151:L153)</f>
        <v>28.3</v>
      </c>
      <c r="M150" s="265">
        <f>SUM(M151:M153)</f>
        <v>0</v>
      </c>
      <c r="N150" s="265"/>
      <c r="O150" s="27"/>
    </row>
    <row r="151" spans="1:15" s="71" customFormat="1" ht="53.25" customHeight="1">
      <c r="A151" s="83"/>
      <c r="B151" s="83"/>
      <c r="C151" s="83"/>
      <c r="D151" s="81" t="s">
        <v>178</v>
      </c>
      <c r="E151" s="67" t="s">
        <v>213</v>
      </c>
      <c r="F151" s="67" t="s">
        <v>293</v>
      </c>
      <c r="G151" s="256"/>
      <c r="H151" s="256"/>
      <c r="I151" s="256"/>
      <c r="J151" s="256"/>
      <c r="K151" s="267">
        <v>3230.2</v>
      </c>
      <c r="L151" s="267"/>
      <c r="M151" s="267"/>
      <c r="N151" s="267"/>
      <c r="O151" s="70"/>
    </row>
    <row r="152" spans="1:15" s="71" customFormat="1" ht="42" customHeight="1">
      <c r="A152" s="83"/>
      <c r="B152" s="83"/>
      <c r="C152" s="83"/>
      <c r="D152" s="81"/>
      <c r="E152" s="67"/>
      <c r="F152" s="67" t="s">
        <v>294</v>
      </c>
      <c r="G152" s="256"/>
      <c r="H152" s="256"/>
      <c r="I152" s="256"/>
      <c r="J152" s="256"/>
      <c r="K152" s="267">
        <v>3469.8</v>
      </c>
      <c r="L152" s="267"/>
      <c r="M152" s="267"/>
      <c r="N152" s="267"/>
      <c r="O152" s="70"/>
    </row>
    <row r="153" spans="1:15" s="71" customFormat="1" ht="53.25" customHeight="1">
      <c r="A153" s="83"/>
      <c r="B153" s="83"/>
      <c r="C153" s="83"/>
      <c r="D153" s="67"/>
      <c r="E153" s="67" t="s">
        <v>214</v>
      </c>
      <c r="F153" s="67" t="s">
        <v>214</v>
      </c>
      <c r="G153" s="256"/>
      <c r="H153" s="256"/>
      <c r="I153" s="256"/>
      <c r="J153" s="256"/>
      <c r="K153" s="267">
        <v>28.3</v>
      </c>
      <c r="L153" s="267">
        <v>28.3</v>
      </c>
      <c r="M153" s="267"/>
      <c r="N153" s="267"/>
      <c r="O153" s="70"/>
    </row>
    <row r="154" spans="1:15" s="65" customFormat="1" ht="65.25" customHeight="1">
      <c r="A154" s="21"/>
      <c r="B154" s="42"/>
      <c r="C154" s="42"/>
      <c r="D154" s="43"/>
      <c r="E154" s="43"/>
      <c r="F154" s="219" t="s">
        <v>215</v>
      </c>
      <c r="G154" s="264">
        <f>G155</f>
        <v>3289.3619999999996</v>
      </c>
      <c r="H154" s="264">
        <f>H155</f>
        <v>2826.2</v>
      </c>
      <c r="I154" s="264">
        <f>I155</f>
        <v>2688.674</v>
      </c>
      <c r="J154" s="264">
        <f>I154/G154*100</f>
        <v>81.73846478435637</v>
      </c>
      <c r="K154" s="264"/>
      <c r="L154" s="264"/>
      <c r="M154" s="264"/>
      <c r="N154" s="264"/>
      <c r="O154" s="14"/>
    </row>
    <row r="155" spans="1:15" s="10" customFormat="1" ht="34.5" customHeight="1">
      <c r="A155" s="11" t="s">
        <v>216</v>
      </c>
      <c r="B155" s="11" t="s">
        <v>217</v>
      </c>
      <c r="C155" s="42">
        <v>490</v>
      </c>
      <c r="D155" s="43" t="s">
        <v>194</v>
      </c>
      <c r="E155" s="44"/>
      <c r="F155" s="63"/>
      <c r="G155" s="256">
        <f>SUM(G156:G161)</f>
        <v>3289.3619999999996</v>
      </c>
      <c r="H155" s="256">
        <f>SUM(H156:H161)</f>
        <v>2826.2</v>
      </c>
      <c r="I155" s="256">
        <f>SUM(I156:I161)</f>
        <v>2688.674</v>
      </c>
      <c r="J155" s="256"/>
      <c r="K155" s="256">
        <f>SUM(K156:K157)</f>
        <v>0</v>
      </c>
      <c r="L155" s="256"/>
      <c r="M155" s="256"/>
      <c r="N155" s="256"/>
      <c r="O155" s="27"/>
    </row>
    <row r="156" spans="1:15" s="10" customFormat="1" ht="97.5" customHeight="1">
      <c r="A156" s="11"/>
      <c r="B156" s="11"/>
      <c r="C156" s="42"/>
      <c r="D156" s="80" t="s">
        <v>178</v>
      </c>
      <c r="E156" s="44"/>
      <c r="F156" s="45" t="s">
        <v>367</v>
      </c>
      <c r="G156" s="256">
        <v>78.2</v>
      </c>
      <c r="H156" s="256">
        <v>16.2</v>
      </c>
      <c r="I156" s="256">
        <v>15.493</v>
      </c>
      <c r="J156" s="256"/>
      <c r="K156" s="256"/>
      <c r="L156" s="256"/>
      <c r="M156" s="256"/>
      <c r="N156" s="256"/>
      <c r="O156" s="27"/>
    </row>
    <row r="157" spans="1:15" s="10" customFormat="1" ht="102" customHeight="1">
      <c r="A157" s="11"/>
      <c r="B157" s="11"/>
      <c r="C157" s="42"/>
      <c r="D157" s="43"/>
      <c r="E157" s="44"/>
      <c r="F157" s="16" t="s">
        <v>277</v>
      </c>
      <c r="G157" s="256">
        <v>2420</v>
      </c>
      <c r="H157" s="256">
        <v>2420</v>
      </c>
      <c r="I157" s="256">
        <v>2420</v>
      </c>
      <c r="J157" s="256"/>
      <c r="K157" s="256"/>
      <c r="L157" s="256"/>
      <c r="M157" s="256"/>
      <c r="N157" s="256"/>
      <c r="O157" s="27"/>
    </row>
    <row r="158" spans="1:15" s="10" customFormat="1" ht="75.75" customHeight="1">
      <c r="A158" s="11"/>
      <c r="B158" s="11"/>
      <c r="C158" s="42"/>
      <c r="D158" s="43"/>
      <c r="E158" s="44"/>
      <c r="F158" s="16" t="s">
        <v>341</v>
      </c>
      <c r="G158" s="256">
        <v>251.162</v>
      </c>
      <c r="H158" s="256">
        <v>0</v>
      </c>
      <c r="I158" s="256">
        <v>0</v>
      </c>
      <c r="J158" s="256"/>
      <c r="K158" s="256"/>
      <c r="L158" s="256"/>
      <c r="M158" s="256"/>
      <c r="N158" s="256"/>
      <c r="O158" s="27"/>
    </row>
    <row r="159" spans="1:15" s="10" customFormat="1" ht="68.25" customHeight="1">
      <c r="A159" s="11"/>
      <c r="B159" s="11"/>
      <c r="C159" s="42"/>
      <c r="D159" s="43"/>
      <c r="E159" s="44"/>
      <c r="F159" s="16" t="s">
        <v>342</v>
      </c>
      <c r="G159" s="256">
        <v>195</v>
      </c>
      <c r="H159" s="256">
        <v>195</v>
      </c>
      <c r="I159" s="256">
        <v>194.981</v>
      </c>
      <c r="J159" s="256"/>
      <c r="K159" s="256"/>
      <c r="L159" s="256"/>
      <c r="M159" s="256"/>
      <c r="N159" s="256"/>
      <c r="O159" s="27"/>
    </row>
    <row r="160" spans="1:15" s="10" customFormat="1" ht="121.5" customHeight="1">
      <c r="A160" s="11"/>
      <c r="B160" s="11"/>
      <c r="C160" s="42"/>
      <c r="D160" s="43"/>
      <c r="E160" s="44"/>
      <c r="F160" s="16" t="s">
        <v>343</v>
      </c>
      <c r="G160" s="256">
        <v>195</v>
      </c>
      <c r="H160" s="256">
        <v>195</v>
      </c>
      <c r="I160" s="256">
        <v>58.2</v>
      </c>
      <c r="J160" s="256"/>
      <c r="K160" s="256"/>
      <c r="L160" s="256"/>
      <c r="M160" s="256"/>
      <c r="N160" s="256"/>
      <c r="O160" s="27"/>
    </row>
    <row r="161" spans="1:15" s="10" customFormat="1" ht="73.5" customHeight="1">
      <c r="A161" s="11"/>
      <c r="B161" s="11"/>
      <c r="C161" s="42"/>
      <c r="D161" s="43"/>
      <c r="E161" s="44"/>
      <c r="F161" s="16" t="s">
        <v>344</v>
      </c>
      <c r="G161" s="256">
        <v>150</v>
      </c>
      <c r="H161" s="256">
        <v>0</v>
      </c>
      <c r="I161" s="256">
        <v>0</v>
      </c>
      <c r="J161" s="256"/>
      <c r="K161" s="256"/>
      <c r="L161" s="256"/>
      <c r="M161" s="256"/>
      <c r="N161" s="256"/>
      <c r="O161" s="27"/>
    </row>
    <row r="162" spans="1:15" s="243" customFormat="1" ht="55.5" customHeight="1">
      <c r="A162" s="240"/>
      <c r="B162" s="241"/>
      <c r="C162" s="241"/>
      <c r="D162" s="215"/>
      <c r="E162" s="215"/>
      <c r="F162" s="214" t="s">
        <v>218</v>
      </c>
      <c r="G162" s="264">
        <f>G163+G164</f>
        <v>240</v>
      </c>
      <c r="H162" s="264">
        <f>H163+H164</f>
        <v>211.7</v>
      </c>
      <c r="I162" s="264">
        <f>I163+I164</f>
        <v>211.629</v>
      </c>
      <c r="J162" s="264">
        <f>I162/G162*100</f>
        <v>88.17875</v>
      </c>
      <c r="K162" s="264">
        <f>K163+K164</f>
        <v>435</v>
      </c>
      <c r="L162" s="264">
        <f>L163+L164</f>
        <v>0</v>
      </c>
      <c r="M162" s="264">
        <f>M163+M164</f>
        <v>0</v>
      </c>
      <c r="N162" s="264">
        <f>M162/K162*100</f>
        <v>0</v>
      </c>
      <c r="O162" s="242"/>
    </row>
    <row r="163" spans="1:15" s="65" customFormat="1" ht="52.5" customHeight="1">
      <c r="A163" s="11" t="s">
        <v>188</v>
      </c>
      <c r="B163" s="11" t="s">
        <v>189</v>
      </c>
      <c r="C163" s="11" t="s">
        <v>190</v>
      </c>
      <c r="D163" s="43" t="s">
        <v>191</v>
      </c>
      <c r="E163" s="67"/>
      <c r="F163" s="43" t="s">
        <v>321</v>
      </c>
      <c r="G163" s="198"/>
      <c r="H163" s="198"/>
      <c r="I163" s="198"/>
      <c r="J163" s="198"/>
      <c r="K163" s="256">
        <v>435</v>
      </c>
      <c r="L163" s="256">
        <v>0</v>
      </c>
      <c r="M163" s="256">
        <v>0</v>
      </c>
      <c r="N163" s="198"/>
      <c r="O163" s="14"/>
    </row>
    <row r="164" spans="1:15" s="65" customFormat="1" ht="78" customHeight="1">
      <c r="A164" s="42">
        <v>4016060</v>
      </c>
      <c r="B164" s="21" t="s">
        <v>199</v>
      </c>
      <c r="C164" s="21" t="s">
        <v>190</v>
      </c>
      <c r="D164" s="67" t="s">
        <v>192</v>
      </c>
      <c r="E164" s="43"/>
      <c r="F164" s="16" t="s">
        <v>219</v>
      </c>
      <c r="G164" s="256">
        <v>240</v>
      </c>
      <c r="H164" s="256">
        <v>211.7</v>
      </c>
      <c r="I164" s="256">
        <v>211.629</v>
      </c>
      <c r="J164" s="256"/>
      <c r="K164" s="256"/>
      <c r="L164" s="256"/>
      <c r="M164" s="256"/>
      <c r="N164" s="256"/>
      <c r="O164" s="14"/>
    </row>
    <row r="165" spans="1:15" s="243" customFormat="1" ht="58.5" customHeight="1">
      <c r="A165" s="244"/>
      <c r="B165" s="244"/>
      <c r="C165" s="244"/>
      <c r="D165" s="245"/>
      <c r="E165" s="214"/>
      <c r="F165" s="219" t="s">
        <v>278</v>
      </c>
      <c r="G165" s="264">
        <f>G166</f>
        <v>9</v>
      </c>
      <c r="H165" s="264">
        <f>H166</f>
        <v>2</v>
      </c>
      <c r="I165" s="264">
        <f>I166</f>
        <v>0.577</v>
      </c>
      <c r="J165" s="264"/>
      <c r="K165" s="264"/>
      <c r="L165" s="264"/>
      <c r="M165" s="264"/>
      <c r="N165" s="264"/>
      <c r="O165" s="242"/>
    </row>
    <row r="166" spans="1:15" s="65" customFormat="1" ht="42.75" customHeight="1">
      <c r="A166" s="11" t="s">
        <v>216</v>
      </c>
      <c r="B166" s="11" t="s">
        <v>217</v>
      </c>
      <c r="C166" s="11" t="s">
        <v>37</v>
      </c>
      <c r="D166" s="85" t="s">
        <v>220</v>
      </c>
      <c r="E166" s="43"/>
      <c r="F166" s="43" t="s">
        <v>221</v>
      </c>
      <c r="G166" s="256">
        <v>9</v>
      </c>
      <c r="H166" s="256">
        <v>2</v>
      </c>
      <c r="I166" s="256">
        <v>0.577</v>
      </c>
      <c r="J166" s="256"/>
      <c r="K166" s="256"/>
      <c r="L166" s="256"/>
      <c r="M166" s="256"/>
      <c r="N166" s="256"/>
      <c r="O166" s="14"/>
    </row>
    <row r="167" spans="1:15" s="65" customFormat="1" ht="53.25" customHeight="1">
      <c r="A167" s="42"/>
      <c r="B167" s="21"/>
      <c r="C167" s="21"/>
      <c r="D167" s="67"/>
      <c r="E167" s="43"/>
      <c r="F167" s="219" t="s">
        <v>222</v>
      </c>
      <c r="G167" s="264">
        <f>G168</f>
        <v>130</v>
      </c>
      <c r="H167" s="264">
        <f>H168</f>
        <v>30</v>
      </c>
      <c r="I167" s="264">
        <f>I168</f>
        <v>0</v>
      </c>
      <c r="J167" s="264">
        <f>I167/G167*100</f>
        <v>0</v>
      </c>
      <c r="K167" s="264">
        <f>K169</f>
        <v>70</v>
      </c>
      <c r="L167" s="264">
        <f>L169</f>
        <v>70</v>
      </c>
      <c r="M167" s="264">
        <v>0</v>
      </c>
      <c r="N167" s="264">
        <f>M167/K167*100</f>
        <v>0</v>
      </c>
      <c r="O167" s="14"/>
    </row>
    <row r="168" spans="1:15" s="10" customFormat="1" ht="66.75" customHeight="1">
      <c r="A168" s="42">
        <v>4016060</v>
      </c>
      <c r="B168" s="21" t="s">
        <v>199</v>
      </c>
      <c r="C168" s="21" t="s">
        <v>190</v>
      </c>
      <c r="D168" s="67" t="s">
        <v>192</v>
      </c>
      <c r="E168" s="44"/>
      <c r="F168" s="16" t="s">
        <v>268</v>
      </c>
      <c r="G168" s="256">
        <v>130</v>
      </c>
      <c r="H168" s="256">
        <v>30</v>
      </c>
      <c r="I168" s="256">
        <v>0</v>
      </c>
      <c r="J168" s="256"/>
      <c r="K168" s="256"/>
      <c r="L168" s="256"/>
      <c r="M168" s="256"/>
      <c r="N168" s="256"/>
      <c r="O168" s="27"/>
    </row>
    <row r="169" spans="1:15" s="10" customFormat="1" ht="81.75" customHeight="1">
      <c r="A169" s="42"/>
      <c r="B169" s="21"/>
      <c r="C169" s="21"/>
      <c r="D169" s="67"/>
      <c r="E169" s="44"/>
      <c r="F169" s="16" t="s">
        <v>223</v>
      </c>
      <c r="G169" s="256"/>
      <c r="H169" s="256"/>
      <c r="I169" s="256"/>
      <c r="J169" s="256"/>
      <c r="K169" s="256">
        <v>70</v>
      </c>
      <c r="L169" s="256">
        <v>70</v>
      </c>
      <c r="M169" s="256">
        <v>0</v>
      </c>
      <c r="N169" s="256"/>
      <c r="O169" s="27"/>
    </row>
    <row r="170" spans="1:15" s="65" customFormat="1" ht="66.75" customHeight="1">
      <c r="A170" s="42"/>
      <c r="B170" s="21"/>
      <c r="C170" s="21"/>
      <c r="D170" s="43"/>
      <c r="E170" s="43"/>
      <c r="F170" s="219" t="s">
        <v>279</v>
      </c>
      <c r="G170" s="264">
        <f>G171+G172+G173+G174</f>
        <v>603.88</v>
      </c>
      <c r="H170" s="264">
        <f>H171+H172+H173+H174</f>
        <v>159</v>
      </c>
      <c r="I170" s="264">
        <f>I171+I172+I173+I174</f>
        <v>124.75669</v>
      </c>
      <c r="J170" s="264"/>
      <c r="K170" s="264">
        <f>-K171+K172+K173</f>
        <v>42.87</v>
      </c>
      <c r="L170" s="264">
        <f>-L171+L172+L173</f>
        <v>0</v>
      </c>
      <c r="M170" s="264">
        <f>-M171+M172+M173</f>
        <v>0</v>
      </c>
      <c r="N170" s="264"/>
      <c r="O170" s="14"/>
    </row>
    <row r="171" spans="1:15" s="65" customFormat="1" ht="62.25" customHeight="1">
      <c r="A171" s="42">
        <v>4016060</v>
      </c>
      <c r="B171" s="21" t="s">
        <v>199</v>
      </c>
      <c r="C171" s="21" t="s">
        <v>190</v>
      </c>
      <c r="D171" s="43" t="s">
        <v>224</v>
      </c>
      <c r="E171" s="43"/>
      <c r="F171" s="45" t="s">
        <v>225</v>
      </c>
      <c r="G171" s="256">
        <v>400</v>
      </c>
      <c r="H171" s="256">
        <f>15+100</f>
        <v>115</v>
      </c>
      <c r="I171" s="256">
        <v>100.83069</v>
      </c>
      <c r="J171" s="256"/>
      <c r="K171" s="256"/>
      <c r="L171" s="256"/>
      <c r="M171" s="256"/>
      <c r="N171" s="256"/>
      <c r="O171" s="14"/>
    </row>
    <row r="172" spans="1:15" s="65" customFormat="1" ht="57" customHeight="1">
      <c r="A172" s="42">
        <v>4017420</v>
      </c>
      <c r="B172" s="21" t="s">
        <v>217</v>
      </c>
      <c r="C172" s="21" t="s">
        <v>37</v>
      </c>
      <c r="D172" s="85" t="s">
        <v>194</v>
      </c>
      <c r="E172" s="43"/>
      <c r="F172" s="45" t="s">
        <v>226</v>
      </c>
      <c r="G172" s="256">
        <v>200</v>
      </c>
      <c r="H172" s="256">
        <v>44</v>
      </c>
      <c r="I172" s="256">
        <v>23.926</v>
      </c>
      <c r="J172" s="256"/>
      <c r="K172" s="256"/>
      <c r="L172" s="256"/>
      <c r="M172" s="256"/>
      <c r="N172" s="256"/>
      <c r="O172" s="14"/>
    </row>
    <row r="173" spans="1:15" s="65" customFormat="1" ht="36.75" customHeight="1">
      <c r="A173" s="42"/>
      <c r="B173" s="21"/>
      <c r="C173" s="21"/>
      <c r="D173" s="85"/>
      <c r="E173" s="43"/>
      <c r="F173" s="45" t="s">
        <v>368</v>
      </c>
      <c r="G173" s="256"/>
      <c r="H173" s="256"/>
      <c r="I173" s="256"/>
      <c r="J173" s="256"/>
      <c r="K173" s="256">
        <v>42.87</v>
      </c>
      <c r="L173" s="256">
        <v>0</v>
      </c>
      <c r="M173" s="256">
        <v>0</v>
      </c>
      <c r="N173" s="256"/>
      <c r="O173" s="14"/>
    </row>
    <row r="174" spans="1:15" s="65" customFormat="1" ht="59.25" customHeight="1">
      <c r="A174" s="42"/>
      <c r="B174" s="21"/>
      <c r="C174" s="21"/>
      <c r="D174" s="85"/>
      <c r="E174" s="43"/>
      <c r="F174" s="45" t="s">
        <v>369</v>
      </c>
      <c r="G174" s="256">
        <v>3.88</v>
      </c>
      <c r="H174" s="256">
        <v>0</v>
      </c>
      <c r="I174" s="256">
        <v>0</v>
      </c>
      <c r="J174" s="256"/>
      <c r="K174" s="256"/>
      <c r="L174" s="256"/>
      <c r="M174" s="256"/>
      <c r="N174" s="256"/>
      <c r="O174" s="14"/>
    </row>
    <row r="175" spans="1:15" s="243" customFormat="1" ht="44.25" customHeight="1">
      <c r="A175" s="240"/>
      <c r="B175" s="241"/>
      <c r="C175" s="241"/>
      <c r="D175" s="245"/>
      <c r="E175" s="214"/>
      <c r="F175" s="246" t="s">
        <v>345</v>
      </c>
      <c r="G175" s="265">
        <f>G177+G176</f>
        <v>300</v>
      </c>
      <c r="H175" s="265">
        <f>H177+H176</f>
        <v>0</v>
      </c>
      <c r="I175" s="265">
        <f>I177</f>
        <v>0</v>
      </c>
      <c r="J175" s="265">
        <f>I175/G175*100</f>
        <v>0</v>
      </c>
      <c r="K175" s="265">
        <f>K176+K177</f>
        <v>1500</v>
      </c>
      <c r="L175" s="265">
        <f>L176+L177</f>
        <v>0</v>
      </c>
      <c r="M175" s="265">
        <f>M176+M177</f>
        <v>0</v>
      </c>
      <c r="N175" s="265">
        <f>M175/K175*100</f>
        <v>0</v>
      </c>
      <c r="O175" s="242"/>
    </row>
    <row r="176" spans="1:15" s="65" customFormat="1" ht="47.25" customHeight="1">
      <c r="A176" s="42"/>
      <c r="B176" s="21"/>
      <c r="C176" s="21"/>
      <c r="D176" s="85"/>
      <c r="E176" s="43"/>
      <c r="F176" s="45" t="s">
        <v>370</v>
      </c>
      <c r="G176" s="256"/>
      <c r="H176" s="256"/>
      <c r="I176" s="256"/>
      <c r="J176" s="256"/>
      <c r="K176" s="256">
        <v>1500</v>
      </c>
      <c r="L176" s="256">
        <v>0</v>
      </c>
      <c r="M176" s="256">
        <v>0</v>
      </c>
      <c r="N176" s="256"/>
      <c r="O176" s="14"/>
    </row>
    <row r="177" spans="1:15" s="65" customFormat="1" ht="32.25" customHeight="1">
      <c r="A177" s="42"/>
      <c r="B177" s="21"/>
      <c r="C177" s="21"/>
      <c r="D177" s="85"/>
      <c r="E177" s="43"/>
      <c r="F177" s="45" t="s">
        <v>371</v>
      </c>
      <c r="G177" s="256">
        <v>300</v>
      </c>
      <c r="H177" s="256">
        <v>0</v>
      </c>
      <c r="I177" s="256">
        <v>0</v>
      </c>
      <c r="J177" s="256"/>
      <c r="K177" s="256"/>
      <c r="L177" s="256"/>
      <c r="M177" s="256"/>
      <c r="N177" s="256"/>
      <c r="O177" s="14"/>
    </row>
    <row r="178" spans="1:15" s="249" customFormat="1" ht="56.25" customHeight="1">
      <c r="A178" s="247"/>
      <c r="B178" s="248"/>
      <c r="C178" s="248"/>
      <c r="D178" s="214"/>
      <c r="E178" s="218"/>
      <c r="F178" s="220" t="s">
        <v>292</v>
      </c>
      <c r="G178" s="264">
        <f>G179+G180+G183</f>
        <v>1000</v>
      </c>
      <c r="H178" s="264">
        <f>H179+H180+H183</f>
        <v>620</v>
      </c>
      <c r="I178" s="264">
        <f>I179+I180+I183</f>
        <v>524.034</v>
      </c>
      <c r="J178" s="264">
        <f>I178/G178*100</f>
        <v>52.4034</v>
      </c>
      <c r="K178" s="264">
        <f>K179+K180+K183</f>
        <v>4210</v>
      </c>
      <c r="L178" s="264">
        <f>L179+L180+L183</f>
        <v>180</v>
      </c>
      <c r="M178" s="264">
        <f>M179+M180+M183</f>
        <v>8.27393</v>
      </c>
      <c r="N178" s="264">
        <f>M178/K178*100</f>
        <v>0.19653040380047507</v>
      </c>
      <c r="O178" s="232"/>
    </row>
    <row r="179" spans="1:15" s="19" customFormat="1" ht="68.25" customHeight="1">
      <c r="A179" s="42">
        <v>4016010</v>
      </c>
      <c r="B179" s="24" t="s">
        <v>227</v>
      </c>
      <c r="C179" s="24" t="s">
        <v>203</v>
      </c>
      <c r="D179" s="43" t="s">
        <v>228</v>
      </c>
      <c r="E179" s="44"/>
      <c r="F179" s="88" t="s">
        <v>229</v>
      </c>
      <c r="G179" s="256">
        <v>1000</v>
      </c>
      <c r="H179" s="256">
        <v>620</v>
      </c>
      <c r="I179" s="256">
        <v>524.034</v>
      </c>
      <c r="J179" s="256"/>
      <c r="K179" s="256"/>
      <c r="L179" s="256"/>
      <c r="M179" s="256"/>
      <c r="N179" s="256"/>
      <c r="O179" s="87"/>
    </row>
    <row r="180" spans="1:15" s="19" customFormat="1" ht="39" customHeight="1">
      <c r="A180" s="11" t="s">
        <v>181</v>
      </c>
      <c r="B180" s="11" t="s">
        <v>182</v>
      </c>
      <c r="C180" s="21" t="s">
        <v>203</v>
      </c>
      <c r="D180" s="67" t="s">
        <v>183</v>
      </c>
      <c r="E180" s="44"/>
      <c r="F180" s="86"/>
      <c r="G180" s="256">
        <f>G181</f>
        <v>0</v>
      </c>
      <c r="H180" s="256"/>
      <c r="I180" s="256"/>
      <c r="J180" s="256"/>
      <c r="K180" s="256">
        <f>SUM(K181:K182)</f>
        <v>2610</v>
      </c>
      <c r="L180" s="256">
        <f>SUM(L181:L182)</f>
        <v>180</v>
      </c>
      <c r="M180" s="256">
        <f>SUM(M181:M182)</f>
        <v>8.27393</v>
      </c>
      <c r="N180" s="256">
        <f>M180/K180*100</f>
        <v>0.3170088122605364</v>
      </c>
      <c r="O180" s="87"/>
    </row>
    <row r="181" spans="1:15" s="228" customFormat="1" ht="78" customHeight="1">
      <c r="A181" s="154" t="s">
        <v>230</v>
      </c>
      <c r="B181" s="154" t="s">
        <v>280</v>
      </c>
      <c r="C181" s="24" t="s">
        <v>203</v>
      </c>
      <c r="D181" s="43" t="s">
        <v>231</v>
      </c>
      <c r="E181" s="43" t="s">
        <v>231</v>
      </c>
      <c r="F181" s="67" t="s">
        <v>269</v>
      </c>
      <c r="G181" s="256"/>
      <c r="H181" s="256"/>
      <c r="I181" s="256"/>
      <c r="J181" s="256"/>
      <c r="K181" s="267">
        <f>1710</f>
        <v>1710</v>
      </c>
      <c r="L181" s="267"/>
      <c r="M181" s="267"/>
      <c r="N181" s="267"/>
      <c r="O181" s="227"/>
    </row>
    <row r="182" spans="1:15" s="228" customFormat="1" ht="54" customHeight="1">
      <c r="A182" s="154"/>
      <c r="B182" s="154"/>
      <c r="C182" s="24"/>
      <c r="D182" s="43"/>
      <c r="E182" s="43"/>
      <c r="F182" s="67" t="s">
        <v>270</v>
      </c>
      <c r="G182" s="256"/>
      <c r="H182" s="256"/>
      <c r="I182" s="256"/>
      <c r="J182" s="256"/>
      <c r="K182" s="267">
        <v>900</v>
      </c>
      <c r="L182" s="267">
        <v>180</v>
      </c>
      <c r="M182" s="267">
        <v>8.27393</v>
      </c>
      <c r="N182" s="267"/>
      <c r="O182" s="227"/>
    </row>
    <row r="183" spans="1:15" s="228" customFormat="1" ht="35.25" customHeight="1">
      <c r="A183" s="89">
        <v>4016310</v>
      </c>
      <c r="B183" s="24" t="s">
        <v>36</v>
      </c>
      <c r="C183" s="24" t="s">
        <v>37</v>
      </c>
      <c r="D183" s="43" t="s">
        <v>232</v>
      </c>
      <c r="E183" s="44"/>
      <c r="F183" s="43"/>
      <c r="G183" s="256">
        <f>SUM(G184:G185)</f>
        <v>0</v>
      </c>
      <c r="H183" s="256"/>
      <c r="I183" s="256"/>
      <c r="J183" s="256"/>
      <c r="K183" s="256">
        <f>SUM(K184:K185)</f>
        <v>1600</v>
      </c>
      <c r="L183" s="256">
        <f>SUM(L184:L185)</f>
        <v>0</v>
      </c>
      <c r="M183" s="256">
        <f>SUM(M184:M185)</f>
        <v>0</v>
      </c>
      <c r="N183" s="256">
        <f>M183/K183*100</f>
        <v>0</v>
      </c>
      <c r="O183" s="227"/>
    </row>
    <row r="184" spans="1:15" s="19" customFormat="1" ht="37.5" customHeight="1">
      <c r="A184" s="89"/>
      <c r="B184" s="24"/>
      <c r="C184" s="24"/>
      <c r="D184" s="80" t="s">
        <v>178</v>
      </c>
      <c r="E184" s="44"/>
      <c r="F184" s="43" t="s">
        <v>271</v>
      </c>
      <c r="G184" s="256"/>
      <c r="H184" s="256"/>
      <c r="I184" s="256"/>
      <c r="J184" s="256"/>
      <c r="K184" s="256">
        <v>800</v>
      </c>
      <c r="L184" s="256"/>
      <c r="M184" s="256"/>
      <c r="N184" s="256"/>
      <c r="O184" s="87"/>
    </row>
    <row r="185" spans="1:15" s="19" customFormat="1" ht="72" customHeight="1">
      <c r="A185" s="89"/>
      <c r="B185" s="24"/>
      <c r="C185" s="24"/>
      <c r="D185" s="43"/>
      <c r="E185" s="44"/>
      <c r="F185" s="43" t="s">
        <v>272</v>
      </c>
      <c r="G185" s="256"/>
      <c r="H185" s="256"/>
      <c r="I185" s="256"/>
      <c r="J185" s="256"/>
      <c r="K185" s="256">
        <v>800</v>
      </c>
      <c r="L185" s="256"/>
      <c r="M185" s="256"/>
      <c r="N185" s="256"/>
      <c r="O185" s="87"/>
    </row>
    <row r="186" spans="1:15" s="249" customFormat="1" ht="47.25" customHeight="1">
      <c r="A186" s="250">
        <v>4016052</v>
      </c>
      <c r="B186" s="248" t="s">
        <v>189</v>
      </c>
      <c r="C186" s="248" t="s">
        <v>190</v>
      </c>
      <c r="D186" s="214" t="s">
        <v>191</v>
      </c>
      <c r="E186" s="218"/>
      <c r="F186" s="251" t="s">
        <v>323</v>
      </c>
      <c r="G186" s="264">
        <f>G187</f>
        <v>15</v>
      </c>
      <c r="H186" s="264">
        <f>H187</f>
        <v>5</v>
      </c>
      <c r="I186" s="264">
        <f>I187</f>
        <v>0</v>
      </c>
      <c r="J186" s="265">
        <f>I186/G186*100</f>
        <v>0</v>
      </c>
      <c r="K186" s="265"/>
      <c r="L186" s="265"/>
      <c r="M186" s="265"/>
      <c r="N186" s="265"/>
      <c r="O186" s="232"/>
    </row>
    <row r="187" spans="1:15" s="19" customFormat="1" ht="35.25" customHeight="1">
      <c r="A187" s="89"/>
      <c r="B187" s="24"/>
      <c r="C187" s="24"/>
      <c r="D187" s="43"/>
      <c r="E187" s="44"/>
      <c r="F187" s="43" t="s">
        <v>322</v>
      </c>
      <c r="G187" s="256">
        <v>15</v>
      </c>
      <c r="H187" s="256">
        <v>5</v>
      </c>
      <c r="I187" s="256">
        <v>0</v>
      </c>
      <c r="J187" s="256"/>
      <c r="K187" s="256"/>
      <c r="L187" s="256"/>
      <c r="M187" s="256"/>
      <c r="N187" s="256"/>
      <c r="O187" s="87"/>
    </row>
    <row r="188" spans="1:15" s="249" customFormat="1" ht="66" customHeight="1">
      <c r="A188" s="250">
        <v>4017810</v>
      </c>
      <c r="B188" s="248" t="s">
        <v>243</v>
      </c>
      <c r="C188" s="248" t="s">
        <v>244</v>
      </c>
      <c r="D188" s="214" t="s">
        <v>245</v>
      </c>
      <c r="E188" s="218"/>
      <c r="F188" s="252" t="s">
        <v>325</v>
      </c>
      <c r="G188" s="265">
        <f>G189</f>
        <v>150</v>
      </c>
      <c r="H188" s="265">
        <v>0</v>
      </c>
      <c r="I188" s="265">
        <v>0</v>
      </c>
      <c r="J188" s="265">
        <f>I188/G188*100</f>
        <v>0</v>
      </c>
      <c r="K188" s="265"/>
      <c r="L188" s="265"/>
      <c r="M188" s="265"/>
      <c r="N188" s="265"/>
      <c r="O188" s="232"/>
    </row>
    <row r="189" spans="1:15" s="228" customFormat="1" ht="153.75" customHeight="1">
      <c r="A189" s="89"/>
      <c r="B189" s="24"/>
      <c r="C189" s="24"/>
      <c r="D189" s="43"/>
      <c r="E189" s="44"/>
      <c r="F189" s="43" t="s">
        <v>324</v>
      </c>
      <c r="G189" s="256">
        <v>150</v>
      </c>
      <c r="H189" s="256"/>
      <c r="I189" s="256"/>
      <c r="J189" s="256"/>
      <c r="K189" s="256"/>
      <c r="L189" s="256"/>
      <c r="M189" s="256"/>
      <c r="N189" s="256"/>
      <c r="O189" s="227"/>
    </row>
    <row r="190" spans="1:15" s="19" customFormat="1" ht="36" customHeight="1">
      <c r="A190" s="77"/>
      <c r="B190" s="24"/>
      <c r="C190" s="24"/>
      <c r="D190" s="202" t="s">
        <v>50</v>
      </c>
      <c r="E190" s="200"/>
      <c r="F190" s="208"/>
      <c r="G190" s="257">
        <f>G103+G136+G154+G162+G165+G167+G170+G178+G186+G188+G175</f>
        <v>24876.2</v>
      </c>
      <c r="H190" s="257">
        <f>H103+H136+H154+H162+H165+H167+H170+H178+H186+H188+H175</f>
        <v>8867.988000000001</v>
      </c>
      <c r="I190" s="257">
        <f>I103+I136+I154+I162+I165+I167+I170+I178+I186+I188+I175</f>
        <v>7650.42069</v>
      </c>
      <c r="J190" s="257">
        <f>I190/G190*100</f>
        <v>30.753976451387267</v>
      </c>
      <c r="K190" s="257">
        <f>K103+K136+K154+K162+K165+K167+K170+K178+K186+K188+K175</f>
        <v>39913.034</v>
      </c>
      <c r="L190" s="257">
        <f>L103+L136+L154+L162+L165+L167+L170+L178+L186+L188+L175</f>
        <v>4580.892</v>
      </c>
      <c r="M190" s="257">
        <f>M103+M136+M154+M162+M165+M167+M170+M178+M186+M188+M175</f>
        <v>193.75373000000002</v>
      </c>
      <c r="N190" s="257">
        <f>M190/K190*100</f>
        <v>0.48543974381902416</v>
      </c>
      <c r="O190" s="87"/>
    </row>
    <row r="191" spans="1:15" s="19" customFormat="1" ht="109.5" customHeight="1">
      <c r="A191" s="171">
        <v>6000000</v>
      </c>
      <c r="B191" s="179"/>
      <c r="C191" s="179"/>
      <c r="D191" s="188" t="s">
        <v>233</v>
      </c>
      <c r="E191" s="192"/>
      <c r="F191" s="193"/>
      <c r="G191" s="261"/>
      <c r="H191" s="261"/>
      <c r="I191" s="261"/>
      <c r="J191" s="261"/>
      <c r="K191" s="261"/>
      <c r="L191" s="261"/>
      <c r="M191" s="261"/>
      <c r="N191" s="261"/>
      <c r="O191" s="87"/>
    </row>
    <row r="192" spans="1:15" s="19" customFormat="1" ht="81.75" customHeight="1">
      <c r="A192" s="189">
        <v>6010000</v>
      </c>
      <c r="B192" s="179"/>
      <c r="C192" s="179"/>
      <c r="D192" s="190" t="s">
        <v>233</v>
      </c>
      <c r="E192" s="192"/>
      <c r="F192" s="193"/>
      <c r="G192" s="261"/>
      <c r="H192" s="261"/>
      <c r="I192" s="261"/>
      <c r="J192" s="261"/>
      <c r="K192" s="261"/>
      <c r="L192" s="261"/>
      <c r="M192" s="261"/>
      <c r="N192" s="261"/>
      <c r="O192" s="87"/>
    </row>
    <row r="193" spans="1:15" s="19" customFormat="1" ht="44.25" customHeight="1">
      <c r="A193" s="77"/>
      <c r="B193" s="24"/>
      <c r="C193" s="24"/>
      <c r="D193" s="44"/>
      <c r="E193" s="44"/>
      <c r="F193" s="220" t="s">
        <v>273</v>
      </c>
      <c r="G193" s="264">
        <f>G194+G195+G196</f>
        <v>131.5</v>
      </c>
      <c r="H193" s="264">
        <f aca="true" t="shared" si="3" ref="H193:M193">H194+H195+H196</f>
        <v>31.5</v>
      </c>
      <c r="I193" s="264">
        <f t="shared" si="3"/>
        <v>0</v>
      </c>
      <c r="J193" s="264">
        <f>I193/G193*100</f>
        <v>0</v>
      </c>
      <c r="K193" s="264">
        <f t="shared" si="3"/>
        <v>500</v>
      </c>
      <c r="L193" s="264">
        <f t="shared" si="3"/>
        <v>0</v>
      </c>
      <c r="M193" s="264">
        <f t="shared" si="3"/>
        <v>0</v>
      </c>
      <c r="N193" s="264">
        <f>M193/K193*100</f>
        <v>0</v>
      </c>
      <c r="O193" s="87"/>
    </row>
    <row r="194" spans="1:15" s="19" customFormat="1" ht="51.75" customHeight="1">
      <c r="A194" s="11" t="s">
        <v>234</v>
      </c>
      <c r="B194" s="11" t="s">
        <v>235</v>
      </c>
      <c r="C194" s="24" t="s">
        <v>236</v>
      </c>
      <c r="D194" s="43" t="s">
        <v>237</v>
      </c>
      <c r="E194" s="44"/>
      <c r="F194" s="88" t="s">
        <v>238</v>
      </c>
      <c r="G194" s="256">
        <v>31.5</v>
      </c>
      <c r="H194" s="256">
        <f>31.5</f>
        <v>31.5</v>
      </c>
      <c r="I194" s="256">
        <v>0</v>
      </c>
      <c r="J194" s="256"/>
      <c r="K194" s="256"/>
      <c r="L194" s="256"/>
      <c r="M194" s="256"/>
      <c r="N194" s="256"/>
      <c r="O194" s="87"/>
    </row>
    <row r="195" spans="1:15" s="19" customFormat="1" ht="79.5" customHeight="1">
      <c r="A195" s="11"/>
      <c r="B195" s="11"/>
      <c r="C195" s="24"/>
      <c r="D195" s="43"/>
      <c r="E195" s="44"/>
      <c r="F195" s="88" t="s">
        <v>308</v>
      </c>
      <c r="G195" s="256">
        <v>100</v>
      </c>
      <c r="H195" s="256">
        <v>0</v>
      </c>
      <c r="I195" s="256">
        <v>0</v>
      </c>
      <c r="J195" s="256"/>
      <c r="K195" s="256"/>
      <c r="L195" s="256"/>
      <c r="M195" s="256"/>
      <c r="N195" s="256"/>
      <c r="O195" s="87"/>
    </row>
    <row r="196" spans="1:15" s="51" customFormat="1" ht="65.25" customHeight="1">
      <c r="A196" s="42">
        <v>6017420</v>
      </c>
      <c r="B196" s="21" t="s">
        <v>217</v>
      </c>
      <c r="C196" s="21" t="s">
        <v>37</v>
      </c>
      <c r="D196" s="43" t="s">
        <v>194</v>
      </c>
      <c r="E196" s="43"/>
      <c r="F196" s="88" t="s">
        <v>239</v>
      </c>
      <c r="G196" s="256"/>
      <c r="H196" s="256"/>
      <c r="I196" s="256"/>
      <c r="J196" s="256"/>
      <c r="K196" s="256">
        <v>500</v>
      </c>
      <c r="L196" s="256">
        <v>0</v>
      </c>
      <c r="M196" s="256">
        <v>0</v>
      </c>
      <c r="N196" s="256"/>
      <c r="O196" s="76"/>
    </row>
    <row r="197" spans="1:15" s="51" customFormat="1" ht="49.5" customHeight="1">
      <c r="A197" s="42"/>
      <c r="B197" s="21"/>
      <c r="C197" s="21"/>
      <c r="D197" s="43"/>
      <c r="E197" s="43"/>
      <c r="F197" s="253" t="s">
        <v>309</v>
      </c>
      <c r="G197" s="265">
        <f aca="true" t="shared" si="4" ref="G197:N197">G198+G199+G200</f>
        <v>135.724</v>
      </c>
      <c r="H197" s="265">
        <f t="shared" si="4"/>
        <v>0</v>
      </c>
      <c r="I197" s="265">
        <f t="shared" si="4"/>
        <v>0</v>
      </c>
      <c r="J197" s="265">
        <f t="shared" si="4"/>
        <v>0</v>
      </c>
      <c r="K197" s="265">
        <f t="shared" si="4"/>
        <v>180.176</v>
      </c>
      <c r="L197" s="265">
        <f t="shared" si="4"/>
        <v>35</v>
      </c>
      <c r="M197" s="265">
        <f t="shared" si="4"/>
        <v>33.8841</v>
      </c>
      <c r="N197" s="265">
        <f t="shared" si="4"/>
        <v>24.20292857142857</v>
      </c>
      <c r="O197" s="76"/>
    </row>
    <row r="198" spans="1:15" s="51" customFormat="1" ht="46.5" customHeight="1">
      <c r="A198" s="42">
        <v>6019110</v>
      </c>
      <c r="B198" s="21" t="s">
        <v>240</v>
      </c>
      <c r="C198" s="21" t="s">
        <v>241</v>
      </c>
      <c r="D198" s="43" t="s">
        <v>275</v>
      </c>
      <c r="E198" s="12"/>
      <c r="F198" s="43" t="s">
        <v>310</v>
      </c>
      <c r="G198" s="256"/>
      <c r="H198" s="256"/>
      <c r="I198" s="256"/>
      <c r="J198" s="256"/>
      <c r="K198" s="256">
        <v>140</v>
      </c>
      <c r="L198" s="256">
        <v>35</v>
      </c>
      <c r="M198" s="256">
        <v>33.8841</v>
      </c>
      <c r="N198" s="256">
        <f>M198/K198*100</f>
        <v>24.20292857142857</v>
      </c>
      <c r="O198" s="14"/>
    </row>
    <row r="199" spans="1:15" s="51" customFormat="1" ht="79.5" customHeight="1">
      <c r="A199" s="42">
        <v>6019110</v>
      </c>
      <c r="B199" s="21" t="s">
        <v>240</v>
      </c>
      <c r="C199" s="21" t="s">
        <v>241</v>
      </c>
      <c r="D199" s="281" t="s">
        <v>275</v>
      </c>
      <c r="E199" s="12"/>
      <c r="F199" s="43" t="s">
        <v>306</v>
      </c>
      <c r="G199" s="256"/>
      <c r="H199" s="256"/>
      <c r="I199" s="256"/>
      <c r="J199" s="256"/>
      <c r="K199" s="256">
        <v>40.176</v>
      </c>
      <c r="L199" s="256">
        <v>0</v>
      </c>
      <c r="M199" s="256">
        <v>0</v>
      </c>
      <c r="N199" s="256">
        <f>M199/K199*100</f>
        <v>0</v>
      </c>
      <c r="O199" s="14"/>
    </row>
    <row r="200" spans="1:15" s="51" customFormat="1" ht="84" customHeight="1">
      <c r="A200" s="42">
        <v>6016060</v>
      </c>
      <c r="B200" s="21" t="s">
        <v>199</v>
      </c>
      <c r="C200" s="157" t="s">
        <v>190</v>
      </c>
      <c r="D200" s="283" t="s">
        <v>307</v>
      </c>
      <c r="E200" s="280"/>
      <c r="F200" s="43" t="s">
        <v>306</v>
      </c>
      <c r="G200" s="256">
        <v>135.724</v>
      </c>
      <c r="H200" s="256">
        <v>0</v>
      </c>
      <c r="I200" s="256">
        <v>0</v>
      </c>
      <c r="J200" s="256">
        <f>I200/G200*100</f>
        <v>0</v>
      </c>
      <c r="K200" s="256"/>
      <c r="L200" s="256"/>
      <c r="M200" s="256"/>
      <c r="N200" s="256"/>
      <c r="O200" s="14"/>
    </row>
    <row r="201" spans="1:15" s="32" customFormat="1" ht="27.75" customHeight="1">
      <c r="A201" s="49"/>
      <c r="B201" s="49"/>
      <c r="C201" s="49"/>
      <c r="D201" s="282" t="s">
        <v>50</v>
      </c>
      <c r="E201" s="202"/>
      <c r="F201" s="202"/>
      <c r="G201" s="257">
        <f>G193+G197</f>
        <v>267.224</v>
      </c>
      <c r="H201" s="257">
        <f aca="true" t="shared" si="5" ref="H201:N201">H193+H197</f>
        <v>31.5</v>
      </c>
      <c r="I201" s="257">
        <f t="shared" si="5"/>
        <v>0</v>
      </c>
      <c r="J201" s="257">
        <f t="shared" si="5"/>
        <v>0</v>
      </c>
      <c r="K201" s="257">
        <f t="shared" si="5"/>
        <v>680.1759999999999</v>
      </c>
      <c r="L201" s="257">
        <f t="shared" si="5"/>
        <v>35</v>
      </c>
      <c r="M201" s="257">
        <f t="shared" si="5"/>
        <v>33.8841</v>
      </c>
      <c r="N201" s="257">
        <f t="shared" si="5"/>
        <v>24.20292857142857</v>
      </c>
      <c r="O201" s="90"/>
    </row>
    <row r="202" spans="1:15" s="51" customFormat="1" ht="100.5" customHeight="1">
      <c r="A202" s="171">
        <v>6700000</v>
      </c>
      <c r="B202" s="194"/>
      <c r="C202" s="194"/>
      <c r="D202" s="183" t="s">
        <v>242</v>
      </c>
      <c r="E202" s="186"/>
      <c r="F202" s="175"/>
      <c r="G202" s="166"/>
      <c r="H202" s="166"/>
      <c r="I202" s="166"/>
      <c r="J202" s="166"/>
      <c r="K202" s="166"/>
      <c r="L202" s="166"/>
      <c r="M202" s="166"/>
      <c r="N202" s="166"/>
      <c r="O202" s="14"/>
    </row>
    <row r="203" spans="1:15" s="51" customFormat="1" ht="96" customHeight="1">
      <c r="A203" s="189">
        <v>6710000</v>
      </c>
      <c r="B203" s="194"/>
      <c r="C203" s="194"/>
      <c r="D203" s="185" t="s">
        <v>242</v>
      </c>
      <c r="E203" s="186"/>
      <c r="F203" s="175"/>
      <c r="G203" s="166"/>
      <c r="H203" s="166"/>
      <c r="I203" s="166"/>
      <c r="J203" s="166"/>
      <c r="K203" s="166"/>
      <c r="L203" s="166"/>
      <c r="M203" s="166"/>
      <c r="N203" s="166"/>
      <c r="O203" s="14"/>
    </row>
    <row r="204" spans="1:15" s="51" customFormat="1" ht="109.5" customHeight="1">
      <c r="A204" s="91">
        <v>6717810</v>
      </c>
      <c r="B204" s="49" t="s">
        <v>243</v>
      </c>
      <c r="C204" s="49" t="s">
        <v>244</v>
      </c>
      <c r="D204" s="67" t="s">
        <v>245</v>
      </c>
      <c r="E204" s="47"/>
      <c r="F204" s="13" t="s">
        <v>246</v>
      </c>
      <c r="G204" s="198">
        <f>208+0.3</f>
        <v>208.3</v>
      </c>
      <c r="H204" s="198">
        <v>9.53</v>
      </c>
      <c r="I204" s="198">
        <v>7.938</v>
      </c>
      <c r="J204" s="198"/>
      <c r="K204" s="198">
        <v>100</v>
      </c>
      <c r="L204" s="198"/>
      <c r="M204" s="198"/>
      <c r="N204" s="198"/>
      <c r="O204" s="14"/>
    </row>
    <row r="205" spans="1:15" s="51" customFormat="1" ht="78" customHeight="1">
      <c r="A205" s="91"/>
      <c r="B205" s="49"/>
      <c r="C205" s="49"/>
      <c r="D205" s="67"/>
      <c r="E205" s="47"/>
      <c r="F205" s="13" t="s">
        <v>351</v>
      </c>
      <c r="G205" s="198">
        <f>G206+G207</f>
        <v>60</v>
      </c>
      <c r="H205" s="198">
        <f aca="true" t="shared" si="6" ref="H205:N205">H206+H207</f>
        <v>0</v>
      </c>
      <c r="I205" s="198">
        <f t="shared" si="6"/>
        <v>0</v>
      </c>
      <c r="J205" s="198">
        <f t="shared" si="6"/>
        <v>0</v>
      </c>
      <c r="K205" s="198">
        <f t="shared" si="6"/>
        <v>203.624</v>
      </c>
      <c r="L205" s="198">
        <f t="shared" si="6"/>
        <v>203.624</v>
      </c>
      <c r="M205" s="198">
        <f t="shared" si="6"/>
        <v>0</v>
      </c>
      <c r="N205" s="198">
        <f t="shared" si="6"/>
        <v>0</v>
      </c>
      <c r="O205" s="14"/>
    </row>
    <row r="206" spans="1:15" s="51" customFormat="1" ht="49.5" customHeight="1">
      <c r="A206" s="159" t="s">
        <v>352</v>
      </c>
      <c r="B206" s="159" t="s">
        <v>353</v>
      </c>
      <c r="C206" s="159" t="s">
        <v>354</v>
      </c>
      <c r="D206" s="237" t="s">
        <v>355</v>
      </c>
      <c r="E206" s="237"/>
      <c r="F206" s="237" t="s">
        <v>356</v>
      </c>
      <c r="G206" s="198">
        <v>60</v>
      </c>
      <c r="H206" s="198">
        <v>0</v>
      </c>
      <c r="I206" s="198">
        <v>0</v>
      </c>
      <c r="J206" s="198"/>
      <c r="K206" s="198"/>
      <c r="L206" s="198"/>
      <c r="M206" s="198"/>
      <c r="N206" s="198"/>
      <c r="O206" s="14"/>
    </row>
    <row r="207" spans="1:15" s="51" customFormat="1" ht="60.75" customHeight="1">
      <c r="A207" s="159" t="s">
        <v>357</v>
      </c>
      <c r="B207" s="159" t="s">
        <v>29</v>
      </c>
      <c r="C207" s="159" t="s">
        <v>30</v>
      </c>
      <c r="D207" s="238" t="s">
        <v>27</v>
      </c>
      <c r="E207" s="237"/>
      <c r="F207" s="237" t="s">
        <v>358</v>
      </c>
      <c r="G207" s="198"/>
      <c r="H207" s="198"/>
      <c r="I207" s="198"/>
      <c r="J207" s="198"/>
      <c r="K207" s="198">
        <v>203.624</v>
      </c>
      <c r="L207" s="198">
        <v>203.624</v>
      </c>
      <c r="M207" s="198">
        <v>0</v>
      </c>
      <c r="N207" s="198">
        <v>0</v>
      </c>
      <c r="O207" s="14"/>
    </row>
    <row r="208" spans="1:15" s="19" customFormat="1" ht="36" customHeight="1">
      <c r="A208" s="48"/>
      <c r="B208" s="78"/>
      <c r="C208" s="78"/>
      <c r="D208" s="202" t="s">
        <v>50</v>
      </c>
      <c r="E208" s="209"/>
      <c r="F208" s="202"/>
      <c r="G208" s="257">
        <f>G204+G205</f>
        <v>268.3</v>
      </c>
      <c r="H208" s="257">
        <f aca="true" t="shared" si="7" ref="H208:N208">H204+H205</f>
        <v>9.53</v>
      </c>
      <c r="I208" s="257">
        <f t="shared" si="7"/>
        <v>7.938</v>
      </c>
      <c r="J208" s="257">
        <f t="shared" si="7"/>
        <v>0</v>
      </c>
      <c r="K208" s="257">
        <f t="shared" si="7"/>
        <v>303.624</v>
      </c>
      <c r="L208" s="257">
        <f t="shared" si="7"/>
        <v>203.624</v>
      </c>
      <c r="M208" s="257">
        <f t="shared" si="7"/>
        <v>0</v>
      </c>
      <c r="N208" s="257">
        <f t="shared" si="7"/>
        <v>0</v>
      </c>
      <c r="O208" s="27"/>
    </row>
    <row r="209" spans="1:15" s="51" customFormat="1" ht="43.5" customHeight="1">
      <c r="A209" s="171">
        <v>7500000</v>
      </c>
      <c r="B209" s="178"/>
      <c r="C209" s="178"/>
      <c r="D209" s="183" t="s">
        <v>247</v>
      </c>
      <c r="E209" s="186"/>
      <c r="F209" s="175"/>
      <c r="G209" s="166"/>
      <c r="H209" s="166"/>
      <c r="I209" s="166"/>
      <c r="J209" s="166"/>
      <c r="K209" s="166"/>
      <c r="L209" s="166"/>
      <c r="M209" s="166"/>
      <c r="N209" s="166"/>
      <c r="O209" s="14"/>
    </row>
    <row r="210" spans="1:15" s="51" customFormat="1" ht="45.75" customHeight="1">
      <c r="A210" s="189">
        <v>7510000</v>
      </c>
      <c r="B210" s="178"/>
      <c r="C210" s="178"/>
      <c r="D210" s="185" t="s">
        <v>247</v>
      </c>
      <c r="E210" s="186"/>
      <c r="F210" s="175"/>
      <c r="G210" s="166"/>
      <c r="H210" s="166"/>
      <c r="I210" s="166"/>
      <c r="J210" s="166"/>
      <c r="K210" s="166"/>
      <c r="L210" s="166"/>
      <c r="M210" s="166"/>
      <c r="N210" s="166"/>
      <c r="O210" s="14"/>
    </row>
    <row r="211" spans="1:15" s="51" customFormat="1" ht="21.75" customHeight="1">
      <c r="A211" s="49" t="s">
        <v>248</v>
      </c>
      <c r="B211" s="49" t="s">
        <v>26</v>
      </c>
      <c r="C211" s="49" t="s">
        <v>30</v>
      </c>
      <c r="D211" s="28" t="s">
        <v>27</v>
      </c>
      <c r="E211" s="47"/>
      <c r="F211" s="13"/>
      <c r="G211" s="198">
        <f>G212</f>
        <v>1675</v>
      </c>
      <c r="H211" s="198">
        <f>H212</f>
        <v>170</v>
      </c>
      <c r="I211" s="198">
        <f>I212</f>
        <v>0</v>
      </c>
      <c r="J211" s="198"/>
      <c r="K211" s="198">
        <f>K212</f>
        <v>0</v>
      </c>
      <c r="L211" s="198"/>
      <c r="M211" s="198"/>
      <c r="N211" s="198"/>
      <c r="O211" s="14"/>
    </row>
    <row r="212" spans="1:15" s="51" customFormat="1" ht="63" customHeight="1">
      <c r="A212" s="42">
        <v>7518601</v>
      </c>
      <c r="B212" s="21" t="s">
        <v>29</v>
      </c>
      <c r="C212" s="21" t="s">
        <v>30</v>
      </c>
      <c r="D212" s="28" t="s">
        <v>27</v>
      </c>
      <c r="E212" s="28"/>
      <c r="F212" s="20" t="s">
        <v>274</v>
      </c>
      <c r="G212" s="256">
        <v>1675</v>
      </c>
      <c r="H212" s="256">
        <v>170</v>
      </c>
      <c r="I212" s="256"/>
      <c r="J212" s="256"/>
      <c r="K212" s="256"/>
      <c r="L212" s="256"/>
      <c r="M212" s="256"/>
      <c r="N212" s="256"/>
      <c r="O212" s="14"/>
    </row>
    <row r="213" spans="1:15" s="19" customFormat="1" ht="27.75" customHeight="1">
      <c r="A213" s="49"/>
      <c r="B213" s="49"/>
      <c r="C213" s="49"/>
      <c r="D213" s="221" t="s">
        <v>50</v>
      </c>
      <c r="E213" s="221"/>
      <c r="F213" s="221"/>
      <c r="G213" s="255">
        <f>G211</f>
        <v>1675</v>
      </c>
      <c r="H213" s="255">
        <f>H211</f>
        <v>170</v>
      </c>
      <c r="I213" s="255">
        <f>I211</f>
        <v>0</v>
      </c>
      <c r="J213" s="255">
        <f>I213/G213*100</f>
        <v>0</v>
      </c>
      <c r="K213" s="255">
        <f>K211</f>
        <v>0</v>
      </c>
      <c r="L213" s="255">
        <f>L211</f>
        <v>0</v>
      </c>
      <c r="M213" s="255">
        <f>M211</f>
        <v>0</v>
      </c>
      <c r="N213" s="255"/>
      <c r="O213" s="27"/>
    </row>
    <row r="214" spans="1:17" s="51" customFormat="1" ht="34.5" customHeight="1">
      <c r="A214" s="92"/>
      <c r="B214" s="93"/>
      <c r="C214" s="93"/>
      <c r="D214" s="270" t="s">
        <v>249</v>
      </c>
      <c r="E214" s="270"/>
      <c r="F214" s="271"/>
      <c r="G214" s="272">
        <f>G25+G40+G80+G85+G100+G190+G201+G208+G213+G28</f>
        <v>34538.873999999996</v>
      </c>
      <c r="H214" s="272">
        <f>H25+H40+H80+H85+H100+H190+H201+H208+H213+H28</f>
        <v>10782.985000000002</v>
      </c>
      <c r="I214" s="272">
        <f>I25+I40+I80+I85+I100+I190+I201+I208+I213+I28</f>
        <v>8640.352</v>
      </c>
      <c r="J214" s="272">
        <f>I214/G214</f>
        <v>0.2501631060699895</v>
      </c>
      <c r="K214" s="272">
        <f>K25+K40+K80+K85+K100+K190+K201+K208+K213+K28</f>
        <v>41755.834</v>
      </c>
      <c r="L214" s="272">
        <f>L25+L40+L80+L85+L100+L190+L201+L208+L213+L28</f>
        <v>4931.516</v>
      </c>
      <c r="M214" s="272">
        <f>M25+M40+M80+M85+M100+M190+M201+M208+M213+M28</f>
        <v>227.63783</v>
      </c>
      <c r="N214" s="272">
        <f>M214/K214*100</f>
        <v>0.5451641320348194</v>
      </c>
      <c r="O214" s="76">
        <f>I214+M214</f>
        <v>8867.98983</v>
      </c>
      <c r="P214" s="268">
        <f>G214+K214</f>
        <v>76294.708</v>
      </c>
      <c r="Q214" s="51">
        <f>O214/P214*100</f>
        <v>11.623335435008153</v>
      </c>
    </row>
    <row r="215" spans="1:15" s="15" customFormat="1" ht="34.5" customHeight="1">
      <c r="A215" s="94"/>
      <c r="B215" s="95"/>
      <c r="C215" s="95"/>
      <c r="D215" s="96"/>
      <c r="E215" s="96"/>
      <c r="F215" s="65"/>
      <c r="G215" s="97"/>
      <c r="H215" s="97"/>
      <c r="I215" s="97"/>
      <c r="J215" s="97"/>
      <c r="K215" s="98"/>
      <c r="L215" s="98"/>
      <c r="M215" s="98"/>
      <c r="N215" s="98"/>
      <c r="O215" s="14"/>
    </row>
    <row r="216" spans="1:15" s="277" customFormat="1" ht="33.75" customHeight="1">
      <c r="A216" s="273"/>
      <c r="B216" s="274"/>
      <c r="C216" s="275" t="s">
        <v>376</v>
      </c>
      <c r="D216" s="276"/>
      <c r="E216" s="276"/>
      <c r="G216" s="278"/>
      <c r="H216" s="278"/>
      <c r="I216" s="278"/>
      <c r="J216" s="278"/>
      <c r="K216" s="288" t="s">
        <v>377</v>
      </c>
      <c r="L216" s="288"/>
      <c r="M216" s="278"/>
      <c r="N216" s="278"/>
      <c r="O216" s="279"/>
    </row>
    <row r="217" spans="1:15" s="74" customFormat="1" ht="31.5" customHeight="1">
      <c r="A217" s="8"/>
      <c r="B217" s="103"/>
      <c r="C217" s="103"/>
      <c r="D217" s="104"/>
      <c r="E217" s="104"/>
      <c r="G217" s="101"/>
      <c r="H217" s="101"/>
      <c r="I217" s="101"/>
      <c r="J217" s="101"/>
      <c r="K217" s="101"/>
      <c r="L217" s="101"/>
      <c r="M217" s="101"/>
      <c r="N217" s="101"/>
      <c r="O217" s="76"/>
    </row>
    <row r="218" spans="1:15" s="46" customFormat="1" ht="33" customHeight="1">
      <c r="A218" s="100"/>
      <c r="B218" s="100"/>
      <c r="C218" s="100"/>
      <c r="D218" s="105"/>
      <c r="E218" s="105"/>
      <c r="F218" s="106"/>
      <c r="G218" s="101"/>
      <c r="H218" s="101"/>
      <c r="I218" s="101"/>
      <c r="J218" s="101"/>
      <c r="K218" s="97"/>
      <c r="L218" s="97"/>
      <c r="M218" s="97"/>
      <c r="N218" s="97"/>
      <c r="O218" s="27"/>
    </row>
    <row r="219" spans="1:15" s="15" customFormat="1" ht="16.5" customHeight="1">
      <c r="A219" s="94"/>
      <c r="B219" s="95"/>
      <c r="C219" s="95"/>
      <c r="D219" s="107"/>
      <c r="E219" s="107"/>
      <c r="F219" s="65"/>
      <c r="G219" s="97"/>
      <c r="H219" s="97"/>
      <c r="I219" s="97"/>
      <c r="J219" s="97"/>
      <c r="K219" s="97"/>
      <c r="L219" s="97"/>
      <c r="M219" s="97"/>
      <c r="N219" s="97"/>
      <c r="O219" s="14"/>
    </row>
    <row r="220" spans="1:15" s="15" customFormat="1" ht="63" customHeight="1">
      <c r="A220" s="108"/>
      <c r="B220" s="109"/>
      <c r="C220" s="109"/>
      <c r="D220" s="107"/>
      <c r="E220" s="107"/>
      <c r="F220" s="65"/>
      <c r="G220" s="97"/>
      <c r="H220" s="97"/>
      <c r="I220" s="97"/>
      <c r="J220" s="97"/>
      <c r="K220" s="97"/>
      <c r="L220" s="97"/>
      <c r="M220" s="97"/>
      <c r="N220" s="97"/>
      <c r="O220" s="14"/>
    </row>
    <row r="221" spans="1:15" s="46" customFormat="1" ht="77.25" customHeight="1">
      <c r="A221" s="110"/>
      <c r="B221" s="111"/>
      <c r="C221" s="111"/>
      <c r="D221" s="112"/>
      <c r="E221" s="113"/>
      <c r="F221" s="64"/>
      <c r="G221" s="97"/>
      <c r="H221" s="97"/>
      <c r="I221" s="97"/>
      <c r="J221" s="97"/>
      <c r="K221" s="98"/>
      <c r="L221" s="98"/>
      <c r="M221" s="98"/>
      <c r="N221" s="98"/>
      <c r="O221" s="27"/>
    </row>
    <row r="222" spans="1:15" s="15" customFormat="1" ht="60.75" customHeight="1">
      <c r="A222" s="94"/>
      <c r="B222" s="95"/>
      <c r="C222" s="95"/>
      <c r="D222" s="96"/>
      <c r="E222" s="96"/>
      <c r="F222" s="65"/>
      <c r="G222" s="97"/>
      <c r="H222" s="97"/>
      <c r="I222" s="97"/>
      <c r="J222" s="97"/>
      <c r="K222" s="97"/>
      <c r="L222" s="97"/>
      <c r="M222" s="97"/>
      <c r="N222" s="97"/>
      <c r="O222" s="14"/>
    </row>
    <row r="223" spans="1:15" s="15" customFormat="1" ht="20.25" customHeight="1">
      <c r="A223" s="8"/>
      <c r="B223" s="103"/>
      <c r="C223" s="103"/>
      <c r="D223" s="74"/>
      <c r="E223" s="96"/>
      <c r="F223" s="65"/>
      <c r="G223" s="101"/>
      <c r="H223" s="101"/>
      <c r="I223" s="101"/>
      <c r="J223" s="101"/>
      <c r="K223" s="97"/>
      <c r="L223" s="97"/>
      <c r="M223" s="97"/>
      <c r="N223" s="97"/>
      <c r="O223" s="14"/>
    </row>
    <row r="224" spans="1:15" s="19" customFormat="1" ht="78" customHeight="1" collapsed="1">
      <c r="A224" s="100"/>
      <c r="B224" s="100"/>
      <c r="C224" s="100"/>
      <c r="D224" s="114"/>
      <c r="E224" s="114"/>
      <c r="F224" s="64"/>
      <c r="G224" s="101"/>
      <c r="H224" s="101"/>
      <c r="I224" s="101"/>
      <c r="J224" s="101"/>
      <c r="K224" s="101"/>
      <c r="L224" s="101"/>
      <c r="M224" s="101"/>
      <c r="N224" s="101"/>
      <c r="O224" s="27"/>
    </row>
    <row r="225" spans="1:15" s="51" customFormat="1" ht="64.5" customHeight="1">
      <c r="A225" s="115"/>
      <c r="B225" s="94"/>
      <c r="C225" s="94"/>
      <c r="D225" s="96"/>
      <c r="E225" s="96"/>
      <c r="F225" s="65"/>
      <c r="G225" s="97"/>
      <c r="H225" s="97"/>
      <c r="I225" s="97"/>
      <c r="J225" s="97"/>
      <c r="K225" s="97"/>
      <c r="L225" s="97"/>
      <c r="M225" s="97"/>
      <c r="N225" s="97"/>
      <c r="O225" s="14"/>
    </row>
    <row r="226" spans="1:15" s="51" customFormat="1" ht="30.75" customHeight="1">
      <c r="A226" s="8"/>
      <c r="B226" s="8"/>
      <c r="C226" s="8"/>
      <c r="D226" s="74"/>
      <c r="E226" s="96"/>
      <c r="F226" s="65"/>
      <c r="G226" s="101"/>
      <c r="H226" s="101"/>
      <c r="I226" s="101"/>
      <c r="J226" s="101"/>
      <c r="K226" s="101"/>
      <c r="L226" s="101"/>
      <c r="M226" s="101"/>
      <c r="N226" s="101"/>
      <c r="O226" s="14"/>
    </row>
    <row r="227" spans="1:15" s="19" customFormat="1" ht="33.75" customHeight="1">
      <c r="A227" s="100"/>
      <c r="B227" s="100"/>
      <c r="C227" s="100"/>
      <c r="D227" s="64"/>
      <c r="E227" s="64"/>
      <c r="F227" s="106"/>
      <c r="G227" s="101"/>
      <c r="H227" s="101"/>
      <c r="I227" s="101"/>
      <c r="J227" s="101"/>
      <c r="K227" s="101"/>
      <c r="L227" s="101"/>
      <c r="M227" s="101"/>
      <c r="N227" s="101"/>
      <c r="O227" s="27"/>
    </row>
    <row r="228" spans="1:15" s="19" customFormat="1" ht="31.5" customHeight="1">
      <c r="A228" s="103"/>
      <c r="B228" s="103"/>
      <c r="C228" s="103"/>
      <c r="D228" s="74"/>
      <c r="E228" s="64"/>
      <c r="F228" s="106"/>
      <c r="G228" s="101"/>
      <c r="H228" s="101"/>
      <c r="I228" s="101"/>
      <c r="J228" s="101"/>
      <c r="K228" s="101"/>
      <c r="L228" s="101"/>
      <c r="M228" s="101"/>
      <c r="N228" s="101"/>
      <c r="O228" s="27"/>
    </row>
    <row r="229" spans="1:15" s="10" customFormat="1" ht="15.75" customHeight="1">
      <c r="A229" s="116"/>
      <c r="B229" s="116"/>
      <c r="C229" s="116"/>
      <c r="D229" s="117"/>
      <c r="E229" s="64"/>
      <c r="F229" s="64"/>
      <c r="G229" s="101"/>
      <c r="H229" s="101"/>
      <c r="I229" s="101"/>
      <c r="J229" s="101"/>
      <c r="K229" s="101"/>
      <c r="L229" s="101"/>
      <c r="M229" s="101"/>
      <c r="N229" s="101"/>
      <c r="O229" s="27"/>
    </row>
    <row r="230" spans="1:15" s="10" customFormat="1" ht="31.5" customHeight="1">
      <c r="A230" s="100"/>
      <c r="B230" s="100"/>
      <c r="C230" s="100"/>
      <c r="D230" s="118"/>
      <c r="E230" s="64"/>
      <c r="F230" s="64"/>
      <c r="G230" s="101"/>
      <c r="H230" s="101"/>
      <c r="I230" s="101"/>
      <c r="J230" s="101"/>
      <c r="K230" s="101"/>
      <c r="L230" s="101"/>
      <c r="M230" s="101"/>
      <c r="N230" s="101"/>
      <c r="O230" s="27"/>
    </row>
    <row r="231" spans="1:15" s="10" customFormat="1" ht="63.75" customHeight="1">
      <c r="A231" s="100"/>
      <c r="B231" s="100"/>
      <c r="C231" s="100"/>
      <c r="D231" s="64"/>
      <c r="E231" s="64"/>
      <c r="F231" s="64"/>
      <c r="G231" s="101"/>
      <c r="H231" s="101"/>
      <c r="I231" s="101"/>
      <c r="J231" s="101"/>
      <c r="K231" s="101"/>
      <c r="L231" s="101"/>
      <c r="M231" s="101"/>
      <c r="N231" s="101"/>
      <c r="O231" s="27"/>
    </row>
    <row r="232" spans="1:15" s="51" customFormat="1" ht="61.5" customHeight="1">
      <c r="A232" s="115"/>
      <c r="B232" s="94"/>
      <c r="C232" s="94"/>
      <c r="D232" s="96"/>
      <c r="E232" s="96"/>
      <c r="F232" s="65"/>
      <c r="G232" s="97"/>
      <c r="H232" s="97"/>
      <c r="I232" s="97"/>
      <c r="J232" s="97"/>
      <c r="K232" s="97"/>
      <c r="L232" s="97"/>
      <c r="M232" s="97"/>
      <c r="N232" s="97"/>
      <c r="O232" s="14"/>
    </row>
    <row r="233" spans="1:15" s="51" customFormat="1" ht="30" customHeight="1">
      <c r="A233" s="8"/>
      <c r="B233" s="8"/>
      <c r="C233" s="8"/>
      <c r="D233" s="74"/>
      <c r="E233" s="74"/>
      <c r="F233" s="74"/>
      <c r="G233" s="101"/>
      <c r="H233" s="101"/>
      <c r="I233" s="101"/>
      <c r="J233" s="101"/>
      <c r="K233" s="101"/>
      <c r="L233" s="101"/>
      <c r="M233" s="101"/>
      <c r="N233" s="101"/>
      <c r="O233" s="76"/>
    </row>
    <row r="234" spans="1:15" s="46" customFormat="1" ht="30.75" customHeight="1">
      <c r="A234" s="100"/>
      <c r="B234" s="100"/>
      <c r="C234" s="100"/>
      <c r="D234" s="64"/>
      <c r="E234" s="64"/>
      <c r="F234" s="64"/>
      <c r="G234" s="101"/>
      <c r="H234" s="101"/>
      <c r="I234" s="101"/>
      <c r="J234" s="101"/>
      <c r="K234" s="101"/>
      <c r="L234" s="101"/>
      <c r="M234" s="101"/>
      <c r="N234" s="101"/>
      <c r="O234" s="27"/>
    </row>
    <row r="235" spans="1:15" s="46" customFormat="1" ht="60.75" customHeight="1">
      <c r="A235" s="100"/>
      <c r="B235" s="100"/>
      <c r="C235" s="100"/>
      <c r="D235" s="118"/>
      <c r="E235" s="64"/>
      <c r="F235" s="64"/>
      <c r="G235" s="101"/>
      <c r="H235" s="101"/>
      <c r="I235" s="101"/>
      <c r="J235" s="101"/>
      <c r="K235" s="101"/>
      <c r="L235" s="101"/>
      <c r="M235" s="101"/>
      <c r="N235" s="101"/>
      <c r="O235" s="27"/>
    </row>
    <row r="236" spans="1:15" s="46" customFormat="1" ht="48" customHeight="1">
      <c r="A236" s="100"/>
      <c r="B236" s="100"/>
      <c r="C236" s="100"/>
      <c r="D236" s="64"/>
      <c r="E236" s="64"/>
      <c r="F236" s="64"/>
      <c r="G236" s="101"/>
      <c r="H236" s="101"/>
      <c r="I236" s="101"/>
      <c r="J236" s="101"/>
      <c r="K236" s="101"/>
      <c r="L236" s="101"/>
      <c r="M236" s="101"/>
      <c r="N236" s="101"/>
      <c r="O236" s="27"/>
    </row>
    <row r="237" spans="1:15" s="19" customFormat="1" ht="30.75" customHeight="1">
      <c r="A237" s="119"/>
      <c r="B237" s="95"/>
      <c r="C237" s="95"/>
      <c r="D237" s="96"/>
      <c r="E237" s="96"/>
      <c r="F237" s="65"/>
      <c r="G237" s="97"/>
      <c r="H237" s="97"/>
      <c r="I237" s="97"/>
      <c r="J237" s="97"/>
      <c r="K237" s="97"/>
      <c r="L237" s="97"/>
      <c r="M237" s="97"/>
      <c r="N237" s="97"/>
      <c r="O237" s="14"/>
    </row>
    <row r="238" spans="1:15" s="51" customFormat="1" ht="15.75" customHeight="1">
      <c r="A238" s="8"/>
      <c r="B238" s="103"/>
      <c r="C238" s="103"/>
      <c r="D238" s="74"/>
      <c r="E238" s="74"/>
      <c r="F238" s="74"/>
      <c r="G238" s="101"/>
      <c r="H238" s="101"/>
      <c r="I238" s="101"/>
      <c r="J238" s="101"/>
      <c r="K238" s="101"/>
      <c r="L238" s="101"/>
      <c r="M238" s="101"/>
      <c r="N238" s="101"/>
      <c r="O238" s="76"/>
    </row>
    <row r="239" spans="1:15" s="19" customFormat="1" ht="31.5" customHeight="1">
      <c r="A239" s="99"/>
      <c r="B239" s="100"/>
      <c r="C239" s="100"/>
      <c r="D239" s="64"/>
      <c r="E239" s="64"/>
      <c r="F239" s="64"/>
      <c r="G239" s="101"/>
      <c r="H239" s="101"/>
      <c r="I239" s="101"/>
      <c r="J239" s="101"/>
      <c r="K239" s="101"/>
      <c r="L239" s="101"/>
      <c r="M239" s="101"/>
      <c r="N239" s="101"/>
      <c r="O239" s="27"/>
    </row>
    <row r="240" spans="1:15" s="15" customFormat="1" ht="21.75" customHeight="1">
      <c r="A240" s="108"/>
      <c r="B240" s="109"/>
      <c r="C240" s="109"/>
      <c r="D240" s="107"/>
      <c r="E240" s="107"/>
      <c r="F240" s="65"/>
      <c r="G240" s="97"/>
      <c r="H240" s="97"/>
      <c r="I240" s="97"/>
      <c r="J240" s="97"/>
      <c r="K240" s="97"/>
      <c r="L240" s="97"/>
      <c r="M240" s="97"/>
      <c r="N240" s="97"/>
      <c r="O240" s="14"/>
    </row>
    <row r="241" spans="1:15" s="15" customFormat="1" ht="33.75" customHeight="1">
      <c r="A241" s="108"/>
      <c r="B241" s="109"/>
      <c r="C241" s="109"/>
      <c r="D241" s="107"/>
      <c r="E241" s="107"/>
      <c r="F241" s="65"/>
      <c r="G241" s="97"/>
      <c r="H241" s="97"/>
      <c r="I241" s="97"/>
      <c r="J241" s="97"/>
      <c r="K241" s="97"/>
      <c r="L241" s="97"/>
      <c r="M241" s="97"/>
      <c r="N241" s="97"/>
      <c r="O241" s="14"/>
    </row>
    <row r="242" spans="1:15" s="19" customFormat="1" ht="55.5" customHeight="1">
      <c r="A242" s="110"/>
      <c r="B242" s="120"/>
      <c r="C242" s="120"/>
      <c r="D242" s="121"/>
      <c r="E242" s="122"/>
      <c r="F242" s="10"/>
      <c r="G242" s="97"/>
      <c r="H242" s="97"/>
      <c r="I242" s="97"/>
      <c r="J242" s="97"/>
      <c r="K242" s="98"/>
      <c r="L242" s="98"/>
      <c r="M242" s="98"/>
      <c r="N242" s="98"/>
      <c r="O242" s="27"/>
    </row>
    <row r="243" spans="1:15" s="15" customFormat="1" ht="47.25" customHeight="1">
      <c r="A243" s="108"/>
      <c r="B243" s="103"/>
      <c r="C243" s="103"/>
      <c r="D243" s="107"/>
      <c r="E243" s="107"/>
      <c r="F243" s="65"/>
      <c r="G243" s="97"/>
      <c r="H243" s="97"/>
      <c r="I243" s="97"/>
      <c r="J243" s="97"/>
      <c r="K243" s="97"/>
      <c r="L243" s="97"/>
      <c r="M243" s="97"/>
      <c r="N243" s="97"/>
      <c r="O243" s="14"/>
    </row>
    <row r="244" spans="1:15" s="19" customFormat="1" ht="31.5" customHeight="1">
      <c r="A244" s="103"/>
      <c r="B244" s="103"/>
      <c r="C244" s="103"/>
      <c r="D244" s="104"/>
      <c r="E244" s="104"/>
      <c r="F244" s="74"/>
      <c r="G244" s="97"/>
      <c r="H244" s="97"/>
      <c r="I244" s="97"/>
      <c r="J244" s="97"/>
      <c r="K244" s="101"/>
      <c r="L244" s="101"/>
      <c r="M244" s="101"/>
      <c r="N244" s="101"/>
      <c r="O244" s="14"/>
    </row>
    <row r="245" spans="1:15" s="19" customFormat="1" ht="60.75" customHeight="1">
      <c r="A245" s="103"/>
      <c r="B245" s="103"/>
      <c r="C245" s="103"/>
      <c r="D245" s="74"/>
      <c r="E245" s="74"/>
      <c r="F245" s="74"/>
      <c r="G245" s="97"/>
      <c r="H245" s="97"/>
      <c r="I245" s="97"/>
      <c r="J245" s="97"/>
      <c r="K245" s="101"/>
      <c r="L245" s="101"/>
      <c r="M245" s="101"/>
      <c r="N245" s="101"/>
      <c r="O245" s="14"/>
    </row>
    <row r="246" spans="1:15" s="19" customFormat="1" ht="47.25" customHeight="1">
      <c r="A246" s="103"/>
      <c r="B246" s="103"/>
      <c r="C246" s="103"/>
      <c r="D246" s="74"/>
      <c r="E246" s="74"/>
      <c r="F246" s="74"/>
      <c r="G246" s="97"/>
      <c r="H246" s="97"/>
      <c r="I246" s="97"/>
      <c r="J246" s="97"/>
      <c r="K246" s="101"/>
      <c r="L246" s="101"/>
      <c r="M246" s="101"/>
      <c r="N246" s="101"/>
      <c r="O246" s="14"/>
    </row>
    <row r="247" spans="1:15" s="19" customFormat="1" ht="31.5" customHeight="1">
      <c r="A247" s="103"/>
      <c r="B247" s="103"/>
      <c r="C247" s="103"/>
      <c r="D247" s="74"/>
      <c r="E247" s="74"/>
      <c r="F247" s="74"/>
      <c r="G247" s="97"/>
      <c r="H247" s="97"/>
      <c r="I247" s="97"/>
      <c r="J247" s="97"/>
      <c r="K247" s="101"/>
      <c r="L247" s="101"/>
      <c r="M247" s="101"/>
      <c r="N247" s="101"/>
      <c r="O247" s="14"/>
    </row>
    <row r="248" spans="1:15" s="19" customFormat="1" ht="45.75" customHeight="1">
      <c r="A248" s="100"/>
      <c r="B248" s="100"/>
      <c r="C248" s="100"/>
      <c r="D248" s="64"/>
      <c r="E248" s="64"/>
      <c r="F248" s="64"/>
      <c r="G248" s="97"/>
      <c r="H248" s="97"/>
      <c r="I248" s="97"/>
      <c r="J248" s="97"/>
      <c r="K248" s="101"/>
      <c r="L248" s="101"/>
      <c r="M248" s="101"/>
      <c r="N248" s="101"/>
      <c r="O248" s="27"/>
    </row>
    <row r="249" spans="1:15" s="19" customFormat="1" ht="46.5" customHeight="1">
      <c r="A249" s="103"/>
      <c r="B249" s="103"/>
      <c r="C249" s="103"/>
      <c r="D249" s="74"/>
      <c r="E249" s="74"/>
      <c r="F249" s="65"/>
      <c r="G249" s="97"/>
      <c r="H249" s="97"/>
      <c r="I249" s="97"/>
      <c r="J249" s="97"/>
      <c r="K249" s="97"/>
      <c r="L249" s="97"/>
      <c r="M249" s="97"/>
      <c r="N249" s="97"/>
      <c r="O249" s="14"/>
    </row>
    <row r="250" spans="1:15" s="19" customFormat="1" ht="35.25" customHeight="1">
      <c r="A250" s="103"/>
      <c r="B250" s="103"/>
      <c r="C250" s="103"/>
      <c r="D250" s="74"/>
      <c r="E250" s="74"/>
      <c r="F250" s="74"/>
      <c r="G250" s="97"/>
      <c r="H250" s="97"/>
      <c r="I250" s="97"/>
      <c r="J250" s="97"/>
      <c r="K250" s="101"/>
      <c r="L250" s="101"/>
      <c r="M250" s="101"/>
      <c r="N250" s="101"/>
      <c r="O250" s="14"/>
    </row>
    <row r="251" spans="1:15" s="19" customFormat="1" ht="50.25" customHeight="1">
      <c r="A251" s="119"/>
      <c r="B251" s="95"/>
      <c r="C251" s="95"/>
      <c r="D251" s="107"/>
      <c r="E251" s="102"/>
      <c r="F251" s="65"/>
      <c r="G251" s="97"/>
      <c r="H251" s="97"/>
      <c r="I251" s="97"/>
      <c r="J251" s="97"/>
      <c r="K251" s="97"/>
      <c r="L251" s="97"/>
      <c r="M251" s="97"/>
      <c r="N251" s="97"/>
      <c r="O251" s="14"/>
    </row>
    <row r="252" spans="1:15" s="15" customFormat="1" ht="30.75" customHeight="1">
      <c r="A252" s="108"/>
      <c r="B252" s="109"/>
      <c r="C252" s="109"/>
      <c r="D252" s="107"/>
      <c r="E252" s="107"/>
      <c r="F252" s="65"/>
      <c r="G252" s="97"/>
      <c r="H252" s="97"/>
      <c r="I252" s="97"/>
      <c r="J252" s="97"/>
      <c r="K252" s="97"/>
      <c r="L252" s="97"/>
      <c r="M252" s="97"/>
      <c r="N252" s="97"/>
      <c r="O252" s="123"/>
    </row>
    <row r="253" spans="1:15" s="19" customFormat="1" ht="56.25" customHeight="1">
      <c r="A253" s="110"/>
      <c r="B253" s="119"/>
      <c r="C253" s="119"/>
      <c r="D253" s="124"/>
      <c r="E253" s="113"/>
      <c r="F253" s="10"/>
      <c r="G253" s="97"/>
      <c r="H253" s="97"/>
      <c r="I253" s="97"/>
      <c r="J253" s="97"/>
      <c r="K253" s="98"/>
      <c r="L253" s="98"/>
      <c r="M253" s="98"/>
      <c r="N253" s="98"/>
      <c r="O253" s="27"/>
    </row>
    <row r="254" spans="1:15" s="19" customFormat="1" ht="44.25" customHeight="1">
      <c r="A254" s="99"/>
      <c r="B254" s="109"/>
      <c r="C254" s="109"/>
      <c r="D254" s="125"/>
      <c r="E254" s="125"/>
      <c r="F254" s="65"/>
      <c r="G254" s="97"/>
      <c r="H254" s="97"/>
      <c r="I254" s="97"/>
      <c r="J254" s="97"/>
      <c r="K254" s="97"/>
      <c r="L254" s="97"/>
      <c r="M254" s="97"/>
      <c r="N254" s="97"/>
      <c r="O254" s="14"/>
    </row>
    <row r="255" spans="1:15" s="19" customFormat="1" ht="64.5" customHeight="1">
      <c r="A255" s="8"/>
      <c r="B255" s="103"/>
      <c r="C255" s="103"/>
      <c r="D255" s="126"/>
      <c r="E255" s="125"/>
      <c r="F255" s="65"/>
      <c r="G255" s="101"/>
      <c r="H255" s="101"/>
      <c r="I255" s="101"/>
      <c r="J255" s="101"/>
      <c r="K255" s="101"/>
      <c r="L255" s="101"/>
      <c r="M255" s="101"/>
      <c r="N255" s="101"/>
      <c r="O255" s="14"/>
    </row>
    <row r="256" spans="1:15" s="19" customFormat="1" ht="50.25" customHeight="1">
      <c r="A256" s="100"/>
      <c r="B256" s="100"/>
      <c r="C256" s="100"/>
      <c r="D256" s="64"/>
      <c r="E256" s="64"/>
      <c r="F256" s="64"/>
      <c r="G256" s="101"/>
      <c r="H256" s="101"/>
      <c r="I256" s="101"/>
      <c r="J256" s="101"/>
      <c r="K256" s="101"/>
      <c r="L256" s="101"/>
      <c r="M256" s="101"/>
      <c r="N256" s="101"/>
      <c r="O256" s="27"/>
    </row>
    <row r="257" spans="1:15" s="19" customFormat="1" ht="92.25" customHeight="1">
      <c r="A257" s="100"/>
      <c r="B257" s="100"/>
      <c r="C257" s="100"/>
      <c r="D257" s="64"/>
      <c r="E257" s="64"/>
      <c r="F257" s="64"/>
      <c r="G257" s="101"/>
      <c r="H257" s="101"/>
      <c r="I257" s="101"/>
      <c r="J257" s="101"/>
      <c r="K257" s="101"/>
      <c r="L257" s="101"/>
      <c r="M257" s="101"/>
      <c r="N257" s="101"/>
      <c r="O257" s="27"/>
    </row>
    <row r="258" spans="1:15" s="19" customFormat="1" ht="22.5" customHeight="1">
      <c r="A258" s="99"/>
      <c r="B258" s="103"/>
      <c r="C258" s="103"/>
      <c r="D258" s="107"/>
      <c r="E258" s="107"/>
      <c r="F258" s="65"/>
      <c r="G258" s="97"/>
      <c r="H258" s="97"/>
      <c r="I258" s="97"/>
      <c r="J258" s="97"/>
      <c r="K258" s="97"/>
      <c r="L258" s="97"/>
      <c r="M258" s="97"/>
      <c r="N258" s="97"/>
      <c r="O258" s="14"/>
    </row>
    <row r="259" spans="1:15" s="15" customFormat="1" ht="33" customHeight="1">
      <c r="A259" s="108"/>
      <c r="B259" s="109"/>
      <c r="C259" s="109"/>
      <c r="D259" s="107"/>
      <c r="E259" s="107"/>
      <c r="F259" s="65"/>
      <c r="G259" s="97"/>
      <c r="H259" s="97"/>
      <c r="I259" s="97"/>
      <c r="J259" s="97"/>
      <c r="K259" s="97"/>
      <c r="L259" s="97"/>
      <c r="M259" s="97"/>
      <c r="N259" s="97"/>
      <c r="O259" s="75"/>
    </row>
    <row r="260" spans="1:15" s="19" customFormat="1" ht="33.75" customHeight="1">
      <c r="A260" s="110"/>
      <c r="B260" s="100"/>
      <c r="C260" s="100"/>
      <c r="D260" s="127"/>
      <c r="E260" s="127"/>
      <c r="F260" s="10"/>
      <c r="G260" s="97"/>
      <c r="H260" s="97"/>
      <c r="I260" s="97"/>
      <c r="J260" s="97"/>
      <c r="K260" s="97"/>
      <c r="L260" s="97"/>
      <c r="M260" s="97"/>
      <c r="N260" s="97"/>
      <c r="O260" s="27"/>
    </row>
    <row r="261" spans="1:15" s="19" customFormat="1" ht="46.5" customHeight="1">
      <c r="A261" s="99"/>
      <c r="B261" s="103"/>
      <c r="C261" s="103"/>
      <c r="D261" s="107"/>
      <c r="E261" s="107"/>
      <c r="F261" s="65"/>
      <c r="G261" s="97"/>
      <c r="H261" s="97"/>
      <c r="I261" s="97"/>
      <c r="J261" s="97"/>
      <c r="K261" s="97"/>
      <c r="L261" s="97"/>
      <c r="M261" s="97"/>
      <c r="N261" s="97"/>
      <c r="O261" s="14"/>
    </row>
    <row r="262" spans="1:15" s="19" customFormat="1" ht="33" customHeight="1">
      <c r="A262" s="8"/>
      <c r="B262" s="103"/>
      <c r="C262" s="103"/>
      <c r="D262" s="104"/>
      <c r="E262" s="107"/>
      <c r="F262" s="74"/>
      <c r="G262" s="101"/>
      <c r="H262" s="101"/>
      <c r="I262" s="101"/>
      <c r="J262" s="101"/>
      <c r="K262" s="101"/>
      <c r="L262" s="101"/>
      <c r="M262" s="101"/>
      <c r="N262" s="101"/>
      <c r="O262" s="14"/>
    </row>
    <row r="263" spans="1:15" s="19" customFormat="1" ht="35.25" customHeight="1">
      <c r="A263" s="8"/>
      <c r="B263" s="103"/>
      <c r="C263" s="103"/>
      <c r="D263" s="107"/>
      <c r="E263" s="107"/>
      <c r="F263" s="74"/>
      <c r="G263" s="97"/>
      <c r="H263" s="97"/>
      <c r="I263" s="97"/>
      <c r="J263" s="97"/>
      <c r="K263" s="97"/>
      <c r="L263" s="97"/>
      <c r="M263" s="97"/>
      <c r="N263" s="97"/>
      <c r="O263" s="14"/>
    </row>
    <row r="264" spans="1:15" s="19" customFormat="1" ht="38.25" customHeight="1">
      <c r="A264" s="108"/>
      <c r="B264" s="109"/>
      <c r="C264" s="109"/>
      <c r="D264" s="107"/>
      <c r="E264" s="107"/>
      <c r="F264" s="74"/>
      <c r="G264" s="97"/>
      <c r="H264" s="97"/>
      <c r="I264" s="97"/>
      <c r="J264" s="97"/>
      <c r="K264" s="97"/>
      <c r="L264" s="97"/>
      <c r="M264" s="97"/>
      <c r="N264" s="97"/>
      <c r="O264" s="14"/>
    </row>
    <row r="265" spans="1:15" s="19" customFormat="1" ht="60" customHeight="1">
      <c r="A265" s="110"/>
      <c r="B265" s="100"/>
      <c r="C265" s="100"/>
      <c r="D265" s="128"/>
      <c r="E265" s="127"/>
      <c r="F265" s="10"/>
      <c r="G265" s="97"/>
      <c r="H265" s="97"/>
      <c r="I265" s="97"/>
      <c r="J265" s="97"/>
      <c r="K265" s="97"/>
      <c r="L265" s="97"/>
      <c r="M265" s="97"/>
      <c r="N265" s="97"/>
      <c r="O265" s="27"/>
    </row>
    <row r="266" spans="1:15" s="19" customFormat="1" ht="48" customHeight="1">
      <c r="A266" s="99"/>
      <c r="B266" s="103"/>
      <c r="C266" s="103"/>
      <c r="D266" s="107"/>
      <c r="E266" s="107"/>
      <c r="F266" s="65"/>
      <c r="G266" s="97"/>
      <c r="H266" s="97"/>
      <c r="I266" s="97"/>
      <c r="J266" s="97"/>
      <c r="K266" s="97"/>
      <c r="L266" s="97"/>
      <c r="M266" s="97"/>
      <c r="N266" s="97"/>
      <c r="O266" s="14"/>
    </row>
    <row r="267" spans="1:15" s="19" customFormat="1" ht="34.5" customHeight="1">
      <c r="A267" s="8"/>
      <c r="B267" s="103"/>
      <c r="C267" s="103"/>
      <c r="D267" s="104"/>
      <c r="E267" s="107"/>
      <c r="F267" s="51"/>
      <c r="G267" s="101"/>
      <c r="H267" s="101"/>
      <c r="I267" s="101"/>
      <c r="J267" s="101"/>
      <c r="K267" s="101"/>
      <c r="L267" s="101"/>
      <c r="M267" s="101"/>
      <c r="N267" s="101"/>
      <c r="O267" s="14"/>
    </row>
    <row r="268" spans="1:15" s="19" customFormat="1" ht="35.25" customHeight="1">
      <c r="A268" s="8"/>
      <c r="B268" s="103"/>
      <c r="C268" s="103"/>
      <c r="D268" s="104"/>
      <c r="E268" s="107"/>
      <c r="F268" s="65"/>
      <c r="G268" s="101"/>
      <c r="H268" s="101"/>
      <c r="I268" s="101"/>
      <c r="J268" s="101"/>
      <c r="K268" s="97"/>
      <c r="L268" s="97"/>
      <c r="M268" s="97"/>
      <c r="N268" s="97"/>
      <c r="O268" s="14"/>
    </row>
    <row r="269" spans="1:15" s="19" customFormat="1" ht="34.5" customHeight="1">
      <c r="A269" s="8"/>
      <c r="B269" s="103"/>
      <c r="C269" s="103"/>
      <c r="D269" s="104"/>
      <c r="E269" s="107"/>
      <c r="F269" s="51"/>
      <c r="G269" s="101"/>
      <c r="H269" s="101"/>
      <c r="I269" s="101"/>
      <c r="J269" s="101"/>
      <c r="K269" s="101"/>
      <c r="L269" s="101"/>
      <c r="M269" s="101"/>
      <c r="N269" s="101"/>
      <c r="O269" s="14"/>
    </row>
    <row r="270" spans="1:15" s="19" customFormat="1" ht="21" customHeight="1">
      <c r="A270" s="8"/>
      <c r="B270" s="103"/>
      <c r="C270" s="103"/>
      <c r="D270" s="107"/>
      <c r="E270" s="107"/>
      <c r="F270" s="74"/>
      <c r="G270" s="97"/>
      <c r="H270" s="97"/>
      <c r="I270" s="97"/>
      <c r="J270" s="97"/>
      <c r="K270" s="97"/>
      <c r="L270" s="97"/>
      <c r="M270" s="97"/>
      <c r="N270" s="97"/>
      <c r="O270" s="14"/>
    </row>
    <row r="271" spans="1:15" s="19" customFormat="1" ht="58.5" customHeight="1">
      <c r="A271" s="109"/>
      <c r="B271" s="109"/>
      <c r="C271" s="109"/>
      <c r="D271" s="129"/>
      <c r="E271" s="107"/>
      <c r="F271" s="74"/>
      <c r="G271" s="97"/>
      <c r="H271" s="97"/>
      <c r="I271" s="97"/>
      <c r="J271" s="97"/>
      <c r="K271" s="97"/>
      <c r="L271" s="97"/>
      <c r="M271" s="97"/>
      <c r="N271" s="97"/>
      <c r="O271" s="14"/>
    </row>
    <row r="272" spans="1:15" s="19" customFormat="1" ht="57.75" customHeight="1">
      <c r="A272" s="110"/>
      <c r="B272" s="119"/>
      <c r="C272" s="119"/>
      <c r="D272" s="130"/>
      <c r="E272" s="131"/>
      <c r="F272" s="10"/>
      <c r="G272" s="97"/>
      <c r="H272" s="97"/>
      <c r="I272" s="97"/>
      <c r="J272" s="97"/>
      <c r="K272" s="98"/>
      <c r="L272" s="98"/>
      <c r="M272" s="98"/>
      <c r="N272" s="98"/>
      <c r="O272" s="27"/>
    </row>
    <row r="273" spans="1:15" s="19" customFormat="1" ht="50.25" customHeight="1">
      <c r="A273" s="8"/>
      <c r="B273" s="103"/>
      <c r="C273" s="103"/>
      <c r="D273" s="107"/>
      <c r="E273" s="107"/>
      <c r="F273" s="65"/>
      <c r="G273" s="97"/>
      <c r="H273" s="97"/>
      <c r="I273" s="97"/>
      <c r="J273" s="97"/>
      <c r="K273" s="97"/>
      <c r="L273" s="97"/>
      <c r="M273" s="97"/>
      <c r="N273" s="97"/>
      <c r="O273" s="14"/>
    </row>
    <row r="274" spans="1:15" s="19" customFormat="1" ht="17.25" customHeight="1">
      <c r="A274" s="103"/>
      <c r="B274" s="103"/>
      <c r="C274" s="103"/>
      <c r="D274" s="74"/>
      <c r="E274" s="74"/>
      <c r="F274" s="74"/>
      <c r="G274" s="101"/>
      <c r="H274" s="101"/>
      <c r="I274" s="101"/>
      <c r="J274" s="101"/>
      <c r="K274" s="101"/>
      <c r="L274" s="101"/>
      <c r="M274" s="101"/>
      <c r="N274" s="101"/>
      <c r="O274" s="14"/>
    </row>
    <row r="275" spans="1:15" s="19" customFormat="1" ht="67.5" customHeight="1">
      <c r="A275" s="8"/>
      <c r="B275" s="109"/>
      <c r="C275" s="109"/>
      <c r="D275" s="107"/>
      <c r="E275" s="107"/>
      <c r="F275" s="65"/>
      <c r="G275" s="97"/>
      <c r="H275" s="97"/>
      <c r="I275" s="97"/>
      <c r="J275" s="97"/>
      <c r="K275" s="97"/>
      <c r="L275" s="97"/>
      <c r="M275" s="97"/>
      <c r="N275" s="97"/>
      <c r="O275" s="14"/>
    </row>
    <row r="276" spans="1:15" s="19" customFormat="1" ht="57" customHeight="1">
      <c r="A276" s="132"/>
      <c r="B276" s="109"/>
      <c r="C276" s="109"/>
      <c r="D276" s="129"/>
      <c r="E276" s="107"/>
      <c r="F276" s="65"/>
      <c r="G276" s="97"/>
      <c r="H276" s="97"/>
      <c r="I276" s="97"/>
      <c r="J276" s="97"/>
      <c r="K276" s="97"/>
      <c r="L276" s="97"/>
      <c r="M276" s="97"/>
      <c r="N276" s="97"/>
      <c r="O276" s="14"/>
    </row>
    <row r="277" spans="1:15" s="19" customFormat="1" ht="60" customHeight="1">
      <c r="A277" s="110"/>
      <c r="B277" s="119"/>
      <c r="C277" s="119"/>
      <c r="D277" s="124"/>
      <c r="E277" s="113"/>
      <c r="F277" s="10"/>
      <c r="G277" s="97"/>
      <c r="H277" s="97"/>
      <c r="I277" s="97"/>
      <c r="J277" s="97"/>
      <c r="K277" s="98"/>
      <c r="L277" s="98"/>
      <c r="M277" s="98"/>
      <c r="N277" s="98"/>
      <c r="O277" s="27"/>
    </row>
    <row r="278" spans="1:15" s="65" customFormat="1" ht="61.5" customHeight="1">
      <c r="A278" s="108"/>
      <c r="B278" s="103"/>
      <c r="C278" s="103"/>
      <c r="D278" s="74"/>
      <c r="E278" s="74"/>
      <c r="G278" s="97"/>
      <c r="H278" s="97"/>
      <c r="I278" s="97"/>
      <c r="J278" s="97"/>
      <c r="K278" s="97"/>
      <c r="L278" s="97"/>
      <c r="M278" s="97"/>
      <c r="N278" s="97"/>
      <c r="O278" s="14"/>
    </row>
    <row r="279" spans="1:15" s="65" customFormat="1" ht="61.5" customHeight="1">
      <c r="A279" s="8"/>
      <c r="B279" s="103"/>
      <c r="C279" s="103"/>
      <c r="D279" s="126"/>
      <c r="E279" s="74"/>
      <c r="G279" s="101"/>
      <c r="H279" s="101"/>
      <c r="I279" s="101"/>
      <c r="J279" s="101"/>
      <c r="K279" s="101"/>
      <c r="L279" s="101"/>
      <c r="M279" s="101"/>
      <c r="N279" s="101"/>
      <c r="O279" s="14"/>
    </row>
    <row r="280" spans="1:15" s="10" customFormat="1" ht="48.75" customHeight="1">
      <c r="A280" s="100"/>
      <c r="B280" s="100"/>
      <c r="C280" s="100"/>
      <c r="D280" s="64"/>
      <c r="E280" s="64"/>
      <c r="F280" s="106"/>
      <c r="G280" s="101"/>
      <c r="H280" s="101"/>
      <c r="I280" s="101"/>
      <c r="J280" s="101"/>
      <c r="K280" s="101"/>
      <c r="L280" s="101"/>
      <c r="M280" s="101"/>
      <c r="N280" s="101"/>
      <c r="O280" s="27"/>
    </row>
    <row r="281" spans="1:15" s="65" customFormat="1" ht="16.5" customHeight="1">
      <c r="A281" s="108"/>
      <c r="B281" s="109"/>
      <c r="C281" s="109"/>
      <c r="D281" s="107"/>
      <c r="E281" s="107"/>
      <c r="G281" s="97"/>
      <c r="H281" s="97"/>
      <c r="I281" s="97"/>
      <c r="J281" s="97"/>
      <c r="K281" s="97"/>
      <c r="L281" s="97"/>
      <c r="M281" s="97"/>
      <c r="N281" s="97"/>
      <c r="O281" s="14"/>
    </row>
    <row r="282" spans="1:256" s="65" customFormat="1" ht="55.5" customHeight="1">
      <c r="A282" s="132"/>
      <c r="B282" s="109"/>
      <c r="C282" s="109"/>
      <c r="D282" s="129"/>
      <c r="E282" s="132"/>
      <c r="F282" s="109"/>
      <c r="G282" s="109"/>
      <c r="H282" s="109"/>
      <c r="I282" s="109"/>
      <c r="J282" s="109"/>
      <c r="K282" s="129"/>
      <c r="L282" s="129"/>
      <c r="M282" s="129"/>
      <c r="N282" s="129"/>
      <c r="O282" s="109"/>
      <c r="P282" s="109"/>
      <c r="Q282" s="129"/>
      <c r="R282" s="132"/>
      <c r="S282" s="109"/>
      <c r="T282" s="109"/>
      <c r="U282" s="129"/>
      <c r="V282" s="132"/>
      <c r="W282" s="109"/>
      <c r="X282" s="109"/>
      <c r="Y282" s="129"/>
      <c r="Z282" s="132"/>
      <c r="AA282" s="109"/>
      <c r="AB282" s="109"/>
      <c r="AC282" s="129"/>
      <c r="AD282" s="132"/>
      <c r="AE282" s="109"/>
      <c r="AF282" s="109"/>
      <c r="AG282" s="129"/>
      <c r="AH282" s="132"/>
      <c r="AI282" s="109"/>
      <c r="AJ282" s="109"/>
      <c r="AK282" s="129"/>
      <c r="AL282" s="132"/>
      <c r="AM282" s="109"/>
      <c r="AN282" s="109"/>
      <c r="AO282" s="129"/>
      <c r="AP282" s="132"/>
      <c r="AQ282" s="109"/>
      <c r="AR282" s="109"/>
      <c r="AS282" s="129"/>
      <c r="AT282" s="132"/>
      <c r="AU282" s="109"/>
      <c r="AV282" s="109"/>
      <c r="AW282" s="129"/>
      <c r="AX282" s="132"/>
      <c r="AY282" s="109"/>
      <c r="AZ282" s="109"/>
      <c r="BA282" s="129"/>
      <c r="BB282" s="132"/>
      <c r="BC282" s="109"/>
      <c r="BD282" s="109"/>
      <c r="BE282" s="129"/>
      <c r="BF282" s="132"/>
      <c r="BG282" s="109"/>
      <c r="BH282" s="109"/>
      <c r="BI282" s="129"/>
      <c r="BJ282" s="132"/>
      <c r="BK282" s="109"/>
      <c r="BL282" s="109"/>
      <c r="BM282" s="129"/>
      <c r="BN282" s="132"/>
      <c r="BO282" s="109"/>
      <c r="BP282" s="109"/>
      <c r="BQ282" s="129"/>
      <c r="BR282" s="132"/>
      <c r="BS282" s="109"/>
      <c r="BT282" s="109"/>
      <c r="BU282" s="129"/>
      <c r="BV282" s="132"/>
      <c r="BW282" s="109"/>
      <c r="BX282" s="109"/>
      <c r="BY282" s="129"/>
      <c r="BZ282" s="132"/>
      <c r="CA282" s="109"/>
      <c r="CB282" s="109"/>
      <c r="CC282" s="129"/>
      <c r="CD282" s="132"/>
      <c r="CE282" s="109"/>
      <c r="CF282" s="109"/>
      <c r="CG282" s="129"/>
      <c r="CH282" s="132"/>
      <c r="CI282" s="109"/>
      <c r="CJ282" s="109"/>
      <c r="CK282" s="129"/>
      <c r="CL282" s="132"/>
      <c r="CM282" s="109"/>
      <c r="CN282" s="109"/>
      <c r="CO282" s="129"/>
      <c r="CP282" s="132"/>
      <c r="CQ282" s="109"/>
      <c r="CR282" s="109"/>
      <c r="CS282" s="129"/>
      <c r="CT282" s="132"/>
      <c r="CU282" s="109"/>
      <c r="CV282" s="109"/>
      <c r="CW282" s="129"/>
      <c r="CX282" s="132"/>
      <c r="CY282" s="109"/>
      <c r="CZ282" s="109"/>
      <c r="DA282" s="129"/>
      <c r="DB282" s="132"/>
      <c r="DC282" s="109"/>
      <c r="DD282" s="109"/>
      <c r="DE282" s="129"/>
      <c r="DF282" s="132"/>
      <c r="DG282" s="109"/>
      <c r="DH282" s="109"/>
      <c r="DI282" s="129"/>
      <c r="DJ282" s="132"/>
      <c r="DK282" s="109"/>
      <c r="DL282" s="109"/>
      <c r="DM282" s="129"/>
      <c r="DN282" s="132"/>
      <c r="DO282" s="109"/>
      <c r="DP282" s="109"/>
      <c r="DQ282" s="129"/>
      <c r="DR282" s="132"/>
      <c r="DS282" s="109"/>
      <c r="DT282" s="109"/>
      <c r="DU282" s="129"/>
      <c r="DV282" s="132"/>
      <c r="DW282" s="109"/>
      <c r="DX282" s="109"/>
      <c r="DY282" s="129"/>
      <c r="DZ282" s="132"/>
      <c r="EA282" s="109"/>
      <c r="EB282" s="109"/>
      <c r="EC282" s="129"/>
      <c r="ED282" s="132"/>
      <c r="EE282" s="109"/>
      <c r="EF282" s="109"/>
      <c r="EG282" s="129"/>
      <c r="EH282" s="132"/>
      <c r="EI282" s="109"/>
      <c r="EJ282" s="109"/>
      <c r="EK282" s="129"/>
      <c r="EL282" s="132"/>
      <c r="EM282" s="109"/>
      <c r="EN282" s="109"/>
      <c r="EO282" s="129"/>
      <c r="EP282" s="132"/>
      <c r="EQ282" s="109"/>
      <c r="ER282" s="109"/>
      <c r="ES282" s="129"/>
      <c r="ET282" s="132"/>
      <c r="EU282" s="109"/>
      <c r="EV282" s="109"/>
      <c r="EW282" s="129"/>
      <c r="EX282" s="132"/>
      <c r="EY282" s="109"/>
      <c r="EZ282" s="109"/>
      <c r="FA282" s="129"/>
      <c r="FB282" s="132"/>
      <c r="FC282" s="109"/>
      <c r="FD282" s="109"/>
      <c r="FE282" s="129"/>
      <c r="FF282" s="132"/>
      <c r="FG282" s="109"/>
      <c r="FH282" s="109"/>
      <c r="FI282" s="129"/>
      <c r="FJ282" s="132"/>
      <c r="FK282" s="109"/>
      <c r="FL282" s="109"/>
      <c r="FM282" s="129"/>
      <c r="FN282" s="132"/>
      <c r="FO282" s="109"/>
      <c r="FP282" s="109"/>
      <c r="FQ282" s="129"/>
      <c r="FR282" s="132"/>
      <c r="FS282" s="109"/>
      <c r="FT282" s="109"/>
      <c r="FU282" s="129"/>
      <c r="FV282" s="132"/>
      <c r="FW282" s="109"/>
      <c r="FX282" s="109"/>
      <c r="FY282" s="129"/>
      <c r="FZ282" s="132"/>
      <c r="GA282" s="109"/>
      <c r="GB282" s="109"/>
      <c r="GC282" s="129"/>
      <c r="GD282" s="132"/>
      <c r="GE282" s="109"/>
      <c r="GF282" s="109"/>
      <c r="GG282" s="129"/>
      <c r="GH282" s="132"/>
      <c r="GI282" s="109"/>
      <c r="GJ282" s="109"/>
      <c r="GK282" s="129"/>
      <c r="GL282" s="132"/>
      <c r="GM282" s="109"/>
      <c r="GN282" s="109"/>
      <c r="GO282" s="129"/>
      <c r="GP282" s="132"/>
      <c r="GQ282" s="109"/>
      <c r="GR282" s="109"/>
      <c r="GS282" s="129"/>
      <c r="GT282" s="132"/>
      <c r="GU282" s="109"/>
      <c r="GV282" s="109"/>
      <c r="GW282" s="129"/>
      <c r="GX282" s="132"/>
      <c r="GY282" s="109"/>
      <c r="GZ282" s="109"/>
      <c r="HA282" s="129"/>
      <c r="HB282" s="132"/>
      <c r="HC282" s="109"/>
      <c r="HD282" s="109"/>
      <c r="HE282" s="129"/>
      <c r="HF282" s="132"/>
      <c r="HG282" s="109"/>
      <c r="HH282" s="109"/>
      <c r="HI282" s="129"/>
      <c r="HJ282" s="132"/>
      <c r="HK282" s="109"/>
      <c r="HL282" s="109"/>
      <c r="HM282" s="129"/>
      <c r="HN282" s="132"/>
      <c r="HO282" s="109"/>
      <c r="HP282" s="109"/>
      <c r="HQ282" s="129"/>
      <c r="HR282" s="132"/>
      <c r="HS282" s="109"/>
      <c r="HT282" s="109"/>
      <c r="HU282" s="129"/>
      <c r="HV282" s="132"/>
      <c r="HW282" s="109"/>
      <c r="HX282" s="109"/>
      <c r="HY282" s="129"/>
      <c r="HZ282" s="132"/>
      <c r="IA282" s="109"/>
      <c r="IB282" s="109"/>
      <c r="IC282" s="129"/>
      <c r="ID282" s="132"/>
      <c r="IE282" s="109"/>
      <c r="IF282" s="109"/>
      <c r="IG282" s="129"/>
      <c r="IH282" s="132"/>
      <c r="II282" s="109"/>
      <c r="IJ282" s="109"/>
      <c r="IK282" s="129"/>
      <c r="IL282" s="132"/>
      <c r="IM282" s="109"/>
      <c r="IN282" s="109"/>
      <c r="IO282" s="129"/>
      <c r="IP282" s="132"/>
      <c r="IQ282" s="109"/>
      <c r="IR282" s="109"/>
      <c r="IS282" s="129"/>
      <c r="IT282" s="132"/>
      <c r="IU282" s="109"/>
      <c r="IV282" s="109"/>
    </row>
    <row r="283" spans="1:15" s="10" customFormat="1" ht="62.25" customHeight="1">
      <c r="A283" s="110"/>
      <c r="B283" s="111"/>
      <c r="C283" s="111"/>
      <c r="D283" s="124"/>
      <c r="E283" s="113"/>
      <c r="G283" s="97"/>
      <c r="H283" s="97"/>
      <c r="I283" s="97"/>
      <c r="J283" s="97"/>
      <c r="K283" s="98"/>
      <c r="L283" s="98"/>
      <c r="M283" s="98"/>
      <c r="N283" s="98"/>
      <c r="O283" s="27"/>
    </row>
    <row r="284" spans="1:15" s="65" customFormat="1" ht="52.5" customHeight="1">
      <c r="A284" s="108"/>
      <c r="B284" s="109"/>
      <c r="C284" s="109"/>
      <c r="D284" s="107"/>
      <c r="E284" s="107"/>
      <c r="G284" s="97"/>
      <c r="H284" s="97"/>
      <c r="I284" s="97"/>
      <c r="J284" s="97"/>
      <c r="K284" s="97"/>
      <c r="L284" s="97"/>
      <c r="M284" s="97"/>
      <c r="N284" s="97"/>
      <c r="O284" s="14"/>
    </row>
    <row r="285" spans="1:15" s="65" customFormat="1" ht="47.25" customHeight="1">
      <c r="A285" s="103"/>
      <c r="B285" s="103"/>
      <c r="C285" s="103"/>
      <c r="D285" s="74"/>
      <c r="E285" s="74"/>
      <c r="F285" s="74"/>
      <c r="G285" s="101"/>
      <c r="H285" s="101"/>
      <c r="I285" s="101"/>
      <c r="J285" s="101"/>
      <c r="K285" s="97"/>
      <c r="L285" s="97"/>
      <c r="M285" s="97"/>
      <c r="N285" s="97"/>
      <c r="O285" s="14"/>
    </row>
    <row r="286" spans="1:15" s="10" customFormat="1" ht="78" customHeight="1">
      <c r="A286" s="100"/>
      <c r="B286" s="100"/>
      <c r="C286" s="100"/>
      <c r="D286" s="118"/>
      <c r="E286" s="64"/>
      <c r="F286" s="64"/>
      <c r="G286" s="101"/>
      <c r="H286" s="101"/>
      <c r="I286" s="101"/>
      <c r="J286" s="101"/>
      <c r="K286" s="97"/>
      <c r="L286" s="97"/>
      <c r="M286" s="97"/>
      <c r="N286" s="97"/>
      <c r="O286" s="27"/>
    </row>
    <row r="287" spans="1:15" s="10" customFormat="1" ht="45.75" customHeight="1">
      <c r="A287" s="100"/>
      <c r="B287" s="100"/>
      <c r="C287" s="100"/>
      <c r="D287" s="64"/>
      <c r="E287" s="64"/>
      <c r="F287" s="64"/>
      <c r="G287" s="101"/>
      <c r="H287" s="101"/>
      <c r="I287" s="101"/>
      <c r="J287" s="101"/>
      <c r="K287" s="97"/>
      <c r="L287" s="97"/>
      <c r="M287" s="97"/>
      <c r="N287" s="97"/>
      <c r="O287" s="27"/>
    </row>
    <row r="288" spans="1:15" s="64" customFormat="1" ht="26.25" customHeight="1">
      <c r="A288" s="99"/>
      <c r="B288" s="103"/>
      <c r="C288" s="103"/>
      <c r="D288" s="107"/>
      <c r="E288" s="107"/>
      <c r="F288" s="65"/>
      <c r="G288" s="97"/>
      <c r="H288" s="97"/>
      <c r="I288" s="97"/>
      <c r="J288" s="97"/>
      <c r="K288" s="97"/>
      <c r="L288" s="97"/>
      <c r="M288" s="97"/>
      <c r="N288" s="97"/>
      <c r="O288" s="14"/>
    </row>
    <row r="289" spans="1:15" s="65" customFormat="1" ht="47.25" customHeight="1">
      <c r="A289" s="108"/>
      <c r="B289" s="109"/>
      <c r="C289" s="109"/>
      <c r="D289" s="107"/>
      <c r="E289" s="107"/>
      <c r="G289" s="97"/>
      <c r="H289" s="97"/>
      <c r="I289" s="97"/>
      <c r="J289" s="97"/>
      <c r="K289" s="97"/>
      <c r="L289" s="97"/>
      <c r="M289" s="97"/>
      <c r="N289" s="97"/>
      <c r="O289" s="75"/>
    </row>
    <row r="290" spans="1:15" s="64" customFormat="1" ht="78" customHeight="1">
      <c r="A290" s="133"/>
      <c r="B290" s="120"/>
      <c r="C290" s="120"/>
      <c r="D290" s="124"/>
      <c r="E290" s="113"/>
      <c r="F290" s="134"/>
      <c r="G290" s="98"/>
      <c r="H290" s="98"/>
      <c r="I290" s="98"/>
      <c r="J290" s="98"/>
      <c r="K290" s="98"/>
      <c r="L290" s="98"/>
      <c r="M290" s="98"/>
      <c r="N290" s="98"/>
      <c r="O290" s="27"/>
    </row>
    <row r="291" spans="1:15" s="64" customFormat="1" ht="48.75" customHeight="1">
      <c r="A291" s="119"/>
      <c r="B291" s="135"/>
      <c r="C291" s="135"/>
      <c r="D291" s="136"/>
      <c r="E291" s="136"/>
      <c r="F291" s="65"/>
      <c r="G291" s="97"/>
      <c r="H291" s="97"/>
      <c r="I291" s="97"/>
      <c r="J291" s="97"/>
      <c r="K291" s="97"/>
      <c r="L291" s="97"/>
      <c r="M291" s="97"/>
      <c r="N291" s="97"/>
      <c r="O291" s="14"/>
    </row>
    <row r="292" spans="1:15" s="64" customFormat="1" ht="36" customHeight="1">
      <c r="A292" s="103"/>
      <c r="B292" s="103"/>
      <c r="C292" s="103"/>
      <c r="D292" s="104"/>
      <c r="E292" s="136"/>
      <c r="F292" s="74"/>
      <c r="G292" s="101"/>
      <c r="H292" s="101"/>
      <c r="I292" s="101"/>
      <c r="J292" s="101"/>
      <c r="K292" s="101"/>
      <c r="L292" s="101"/>
      <c r="M292" s="101"/>
      <c r="N292" s="101"/>
      <c r="O292" s="14"/>
    </row>
    <row r="293" spans="1:15" s="64" customFormat="1" ht="20.25" customHeight="1">
      <c r="A293" s="100"/>
      <c r="B293" s="100"/>
      <c r="C293" s="100"/>
      <c r="D293" s="137"/>
      <c r="E293" s="105"/>
      <c r="G293" s="101"/>
      <c r="H293" s="101"/>
      <c r="I293" s="101"/>
      <c r="J293" s="101"/>
      <c r="K293" s="101"/>
      <c r="L293" s="101"/>
      <c r="M293" s="101"/>
      <c r="N293" s="101"/>
      <c r="O293" s="27"/>
    </row>
    <row r="294" spans="1:15" s="64" customFormat="1" ht="33" customHeight="1">
      <c r="A294" s="100"/>
      <c r="B294" s="100"/>
      <c r="C294" s="100"/>
      <c r="D294" s="105"/>
      <c r="E294" s="105"/>
      <c r="F294" s="138"/>
      <c r="G294" s="101"/>
      <c r="H294" s="101"/>
      <c r="I294" s="101"/>
      <c r="J294" s="101"/>
      <c r="K294" s="97"/>
      <c r="L294" s="97"/>
      <c r="M294" s="97"/>
      <c r="N294" s="97"/>
      <c r="O294" s="27"/>
    </row>
    <row r="295" spans="1:15" s="64" customFormat="1" ht="22.5" customHeight="1">
      <c r="A295" s="100"/>
      <c r="B295" s="100"/>
      <c r="C295" s="100"/>
      <c r="D295" s="105"/>
      <c r="E295" s="105"/>
      <c r="G295" s="101"/>
      <c r="H295" s="101"/>
      <c r="I295" s="101"/>
      <c r="J295" s="101"/>
      <c r="K295" s="97"/>
      <c r="L295" s="97"/>
      <c r="M295" s="97"/>
      <c r="N295" s="97"/>
      <c r="O295" s="27"/>
    </row>
    <row r="296" spans="1:15" s="64" customFormat="1" ht="66.75" customHeight="1">
      <c r="A296" s="99"/>
      <c r="B296" s="100"/>
      <c r="C296" s="100"/>
      <c r="D296" s="105"/>
      <c r="E296" s="105"/>
      <c r="F296" s="106"/>
      <c r="G296" s="101"/>
      <c r="H296" s="101"/>
      <c r="I296" s="101"/>
      <c r="J296" s="101"/>
      <c r="K296" s="97"/>
      <c r="L296" s="97"/>
      <c r="M296" s="97"/>
      <c r="N296" s="97"/>
      <c r="O296" s="27"/>
    </row>
    <row r="297" spans="1:15" s="64" customFormat="1" ht="54" customHeight="1">
      <c r="A297" s="103"/>
      <c r="B297" s="103"/>
      <c r="C297" s="103"/>
      <c r="D297" s="74"/>
      <c r="E297" s="74"/>
      <c r="F297" s="139"/>
      <c r="G297" s="101"/>
      <c r="H297" s="101"/>
      <c r="I297" s="101"/>
      <c r="J297" s="101"/>
      <c r="K297" s="97"/>
      <c r="L297" s="97"/>
      <c r="M297" s="97"/>
      <c r="N297" s="97"/>
      <c r="O297" s="14"/>
    </row>
    <row r="298" spans="1:15" s="64" customFormat="1" ht="20.25" customHeight="1">
      <c r="A298" s="103"/>
      <c r="B298" s="103"/>
      <c r="C298" s="103"/>
      <c r="D298" s="74"/>
      <c r="E298" s="74"/>
      <c r="F298" s="139"/>
      <c r="G298" s="101"/>
      <c r="H298" s="101"/>
      <c r="I298" s="101"/>
      <c r="J298" s="101"/>
      <c r="K298" s="97"/>
      <c r="L298" s="97"/>
      <c r="M298" s="97"/>
      <c r="N298" s="97"/>
      <c r="O298" s="14"/>
    </row>
    <row r="299" spans="1:15" s="64" customFormat="1" ht="48.75" customHeight="1">
      <c r="A299" s="100"/>
      <c r="B299" s="100"/>
      <c r="C299" s="100"/>
      <c r="F299" s="106"/>
      <c r="G299" s="101"/>
      <c r="H299" s="101"/>
      <c r="I299" s="101"/>
      <c r="J299" s="101"/>
      <c r="K299" s="97"/>
      <c r="L299" s="97"/>
      <c r="M299" s="97"/>
      <c r="N299" s="97"/>
      <c r="O299" s="27"/>
    </row>
    <row r="300" spans="1:15" s="15" customFormat="1" ht="113.25" customHeight="1">
      <c r="A300" s="94"/>
      <c r="B300" s="94"/>
      <c r="C300" s="94"/>
      <c r="D300" s="140"/>
      <c r="E300" s="140"/>
      <c r="F300" s="65"/>
      <c r="G300" s="141"/>
      <c r="H300" s="141"/>
      <c r="I300" s="141"/>
      <c r="J300" s="141"/>
      <c r="K300" s="97"/>
      <c r="L300" s="97"/>
      <c r="M300" s="97"/>
      <c r="N300" s="97"/>
      <c r="O300" s="14"/>
    </row>
    <row r="301" spans="1:15" s="15" customFormat="1" ht="50.25" customHeight="1">
      <c r="A301" s="8"/>
      <c r="B301" s="103"/>
      <c r="C301" s="103"/>
      <c r="D301" s="104"/>
      <c r="E301" s="104"/>
      <c r="F301" s="139"/>
      <c r="G301" s="142"/>
      <c r="H301" s="142"/>
      <c r="I301" s="142"/>
      <c r="J301" s="142"/>
      <c r="K301" s="101"/>
      <c r="L301" s="101"/>
      <c r="M301" s="101"/>
      <c r="N301" s="101"/>
      <c r="O301" s="14"/>
    </row>
    <row r="302" spans="1:15" s="64" customFormat="1" ht="50.25" customHeight="1">
      <c r="A302" s="103"/>
      <c r="B302" s="103"/>
      <c r="C302" s="103"/>
      <c r="D302" s="74"/>
      <c r="E302" s="74"/>
      <c r="F302" s="143"/>
      <c r="G302" s="101"/>
      <c r="H302" s="101"/>
      <c r="I302" s="101"/>
      <c r="J302" s="101"/>
      <c r="K302" s="97"/>
      <c r="L302" s="97"/>
      <c r="M302" s="97"/>
      <c r="N302" s="97"/>
      <c r="O302" s="14"/>
    </row>
    <row r="303" spans="1:15" s="64" customFormat="1" ht="92.25" customHeight="1">
      <c r="A303" s="8"/>
      <c r="B303" s="103"/>
      <c r="C303" s="103"/>
      <c r="D303" s="74"/>
      <c r="E303" s="74"/>
      <c r="F303" s="74"/>
      <c r="G303" s="101"/>
      <c r="H303" s="101"/>
      <c r="I303" s="101"/>
      <c r="J303" s="101"/>
      <c r="K303" s="101"/>
      <c r="L303" s="101"/>
      <c r="M303" s="101"/>
      <c r="N303" s="101"/>
      <c r="O303" s="14"/>
    </row>
    <row r="304" spans="1:15" s="64" customFormat="1" ht="51" customHeight="1">
      <c r="A304" s="119"/>
      <c r="B304" s="135"/>
      <c r="C304" s="135"/>
      <c r="D304" s="136"/>
      <c r="E304" s="136"/>
      <c r="F304" s="65"/>
      <c r="G304" s="97"/>
      <c r="H304" s="97"/>
      <c r="I304" s="97"/>
      <c r="J304" s="97"/>
      <c r="K304" s="97"/>
      <c r="L304" s="97"/>
      <c r="M304" s="97"/>
      <c r="N304" s="97"/>
      <c r="O304" s="14"/>
    </row>
    <row r="305" spans="1:15" s="64" customFormat="1" ht="31.5" customHeight="1">
      <c r="A305" s="103"/>
      <c r="B305" s="103"/>
      <c r="C305" s="103"/>
      <c r="D305" s="74"/>
      <c r="E305" s="74"/>
      <c r="F305" s="139"/>
      <c r="G305" s="101"/>
      <c r="H305" s="101"/>
      <c r="I305" s="101"/>
      <c r="J305" s="101"/>
      <c r="K305" s="97"/>
      <c r="L305" s="97"/>
      <c r="M305" s="97"/>
      <c r="N305" s="97"/>
      <c r="O305" s="14"/>
    </row>
    <row r="306" spans="1:15" s="64" customFormat="1" ht="15.75" customHeight="1">
      <c r="A306" s="103"/>
      <c r="B306" s="103"/>
      <c r="C306" s="103"/>
      <c r="D306" s="107"/>
      <c r="E306" s="74"/>
      <c r="F306" s="139"/>
      <c r="G306" s="97"/>
      <c r="H306" s="97"/>
      <c r="I306" s="97"/>
      <c r="J306" s="97"/>
      <c r="K306" s="97"/>
      <c r="L306" s="97"/>
      <c r="M306" s="97"/>
      <c r="N306" s="97"/>
      <c r="O306" s="14"/>
    </row>
    <row r="307" spans="1:15" s="51" customFormat="1" ht="18.75" customHeight="1">
      <c r="A307" s="144"/>
      <c r="B307" s="132"/>
      <c r="C307" s="132"/>
      <c r="D307" s="145"/>
      <c r="E307" s="146"/>
      <c r="F307" s="73"/>
      <c r="G307" s="147"/>
      <c r="H307" s="147"/>
      <c r="I307" s="147"/>
      <c r="J307" s="147"/>
      <c r="K307" s="147"/>
      <c r="L307" s="147"/>
      <c r="M307" s="147"/>
      <c r="N307" s="147"/>
      <c r="O307" s="14"/>
    </row>
    <row r="308" spans="2:14" s="51" customFormat="1" ht="18" customHeight="1">
      <c r="B308" s="148"/>
      <c r="C308" s="148"/>
      <c r="D308" s="107"/>
      <c r="E308" s="107"/>
      <c r="F308" s="65"/>
      <c r="G308" s="97"/>
      <c r="H308" s="97"/>
      <c r="I308" s="97"/>
      <c r="J308" s="97"/>
      <c r="K308" s="97"/>
      <c r="L308" s="97"/>
      <c r="M308" s="97"/>
      <c r="N308" s="97"/>
    </row>
    <row r="309" spans="1:14" s="65" customFormat="1" ht="27.75" customHeight="1">
      <c r="A309" s="149"/>
      <c r="B309" s="150"/>
      <c r="C309" s="150"/>
      <c r="D309" s="149"/>
      <c r="E309" s="149"/>
      <c r="F309" s="151"/>
      <c r="G309" s="151"/>
      <c r="H309" s="151"/>
      <c r="I309" s="151"/>
      <c r="J309" s="151"/>
      <c r="K309" s="151"/>
      <c r="L309" s="151"/>
      <c r="M309" s="151"/>
      <c r="N309" s="151"/>
    </row>
    <row r="310" spans="1:14" s="51" customFormat="1" ht="20.25" customHeight="1">
      <c r="A310" s="149"/>
      <c r="B310" s="150"/>
      <c r="C310" s="150"/>
      <c r="D310" s="149"/>
      <c r="E310" s="149"/>
      <c r="F310" s="151"/>
      <c r="G310" s="151"/>
      <c r="H310" s="151"/>
      <c r="I310" s="151"/>
      <c r="J310" s="151"/>
      <c r="K310" s="149"/>
      <c r="L310" s="149"/>
      <c r="M310" s="149"/>
      <c r="N310" s="149"/>
    </row>
    <row r="311" spans="1:14" ht="12.75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</sheetData>
  <sheetProtection/>
  <mergeCells count="12">
    <mergeCell ref="F7:F8"/>
    <mergeCell ref="K1:N1"/>
    <mergeCell ref="K216:L216"/>
    <mergeCell ref="K2:N2"/>
    <mergeCell ref="B4:N4"/>
    <mergeCell ref="B9:N9"/>
    <mergeCell ref="G7:I7"/>
    <mergeCell ref="K7:N7"/>
    <mergeCell ref="A7:A8"/>
    <mergeCell ref="B7:B8"/>
    <mergeCell ref="C7:C8"/>
    <mergeCell ref="D7:E8"/>
  </mergeCells>
  <conditionalFormatting sqref="K288:N289">
    <cfRule type="cellIs" priority="2" dxfId="0" operator="equal" stopIfTrue="1">
      <formula>0</formula>
    </cfRule>
  </conditionalFormatting>
  <conditionalFormatting sqref="O26:V29">
    <cfRule type="cellIs" priority="1" dxfId="0" operator="equal" stopIfTrue="1">
      <formula>0</formula>
    </cfRule>
  </conditionalFormatting>
  <hyperlinks>
    <hyperlink ref="F22" r:id="rId1" display="http://akts.yu.mk.ua/showdoc/4829/"/>
  </hyperlinks>
  <printOptions/>
  <pageMargins left="1.1023622047244095" right="0.11811023622047245" top="0.5511811023622047" bottom="0.15748031496062992" header="0.31496062992125984" footer="0.31496062992125984"/>
  <pageSetup blackAndWhite="1" fitToHeight="10" horizontalDpi="600" verticalDpi="600" orientation="landscape" paperSize="9" scale="42" r:id="rId2"/>
  <headerFooter alignWithMargins="0">
    <oddFooter>&amp;L]&amp;C&amp;P</oddFooter>
  </headerFooter>
  <rowBreaks count="10" manualBreakCount="10">
    <brk id="28" max="13" man="1"/>
    <brk id="50" max="13" man="1"/>
    <brk id="65" max="13" man="1"/>
    <brk id="80" max="13" man="1"/>
    <brk id="100" max="13" man="1"/>
    <brk id="122" max="13" man="1"/>
    <brk id="142" max="13" man="1"/>
    <brk id="161" max="13" man="1"/>
    <brk id="184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2017-05-29T13:21:14Z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